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0">'Sheet1'!$7:$9</definedName>
    <definedName name="_xlnm.Print_Titles" localSheetId="1">'Sheet2+'!$7:$9</definedName>
    <definedName name="_xlnm.Print_Titles" localSheetId="2">'Sheet3+'!$5:$7</definedName>
    <definedName name="_xlnm.Print_Titles" localSheetId="3">'Sheet4+'!$21:$23</definedName>
    <definedName name="_xlnm.Print_Titles" localSheetId="4">'Sheet5+'!$6:$8</definedName>
  </definedNames>
  <calcPr fullCalcOnLoad="1"/>
</workbook>
</file>

<file path=xl/sharedStrings.xml><?xml version="1.0" encoding="utf-8"?>
<sst xmlns="http://schemas.openxmlformats.org/spreadsheetml/2006/main" count="2920" uniqueCount="796">
  <si>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</si>
  <si>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</si>
  <si>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</si>
  <si>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</si>
  <si>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</si>
  <si>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</si>
  <si>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</si>
  <si>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</si>
  <si>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</si>
  <si>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</si>
  <si>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</si>
  <si>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</si>
  <si>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</si>
  <si>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</si>
  <si>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</si>
  <si>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</si>
  <si>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</si>
  <si>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</si>
  <si>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</si>
  <si>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</si>
  <si>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</si>
  <si>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</si>
  <si>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</si>
  <si>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</si>
  <si>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</si>
  <si>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</si>
  <si>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</si>
  <si>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</si>
  <si>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</si>
  <si>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</si>
  <si>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</si>
  <si>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</si>
  <si>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</si>
  <si>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</si>
  <si>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</si>
  <si>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</si>
  <si>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</si>
  <si>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</si>
  <si>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</si>
  <si>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</si>
  <si>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</si>
  <si>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</si>
  <si>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</si>
  <si>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</si>
  <si>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</si>
  <si>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</si>
  <si>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</si>
  <si>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</si>
  <si>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</si>
  <si>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</si>
  <si>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</si>
  <si>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</si>
  <si>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</si>
  <si>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</si>
  <si>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</si>
  <si>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</si>
  <si>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</si>
  <si>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</si>
  <si>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</si>
  <si>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</si>
  <si>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</si>
  <si>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</si>
  <si>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</si>
  <si>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</si>
  <si>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</si>
  <si>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</si>
  <si>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</si>
  <si>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</si>
  <si>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</si>
  <si>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</si>
  <si>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</si>
  <si>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</si>
  <si>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</si>
  <si>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</si>
  <si>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</si>
  <si>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</si>
  <si>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</si>
  <si>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</si>
  <si>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</si>
  <si>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</si>
  <si>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</si>
  <si>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</si>
  <si>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</si>
  <si>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</si>
  <si>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</si>
  <si>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</si>
  <si>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</si>
  <si>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</si>
  <si>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</si>
  <si>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</si>
  <si>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</si>
  <si>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</si>
  <si>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</si>
  <si>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</si>
  <si>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</si>
  <si>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</si>
  <si>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</si>
  <si>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</si>
  <si>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</si>
  <si>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</si>
  <si>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</si>
  <si>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</si>
  <si>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</si>
  <si>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</si>
  <si>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</si>
  <si>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</si>
  <si>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</si>
  <si>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</si>
  <si>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</si>
  <si>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</si>
  <si>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</si>
  <si>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</si>
  <si>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</si>
  <si>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</si>
  <si>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</si>
  <si>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</si>
  <si>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</si>
  <si>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</si>
  <si>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</si>
  <si>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</si>
  <si>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</si>
  <si>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</si>
  <si>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</si>
  <si>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</si>
  <si>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</si>
  <si>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</si>
  <si>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</si>
  <si>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</si>
  <si>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</si>
  <si>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</si>
  <si>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</si>
  <si>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</si>
  <si>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</si>
  <si>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</si>
  <si>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</si>
  <si>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</si>
  <si>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</si>
  <si>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</si>
  <si>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</si>
  <si>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</si>
  <si>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</si>
  <si>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</si>
  <si>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</si>
  <si>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</si>
  <si>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</si>
  <si>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</si>
  <si>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</si>
  <si>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</si>
  <si>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</si>
  <si>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</si>
  <si>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</si>
  <si>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</si>
  <si>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</si>
  <si>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</si>
  <si>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</si>
  <si>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</si>
  <si>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</si>
  <si>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</si>
  <si>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</si>
  <si>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</si>
  <si>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</si>
  <si>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</si>
  <si>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</si>
  <si>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</si>
  <si>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</si>
  <si>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</si>
  <si>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</si>
  <si>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</si>
  <si>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</si>
  <si>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</si>
  <si>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</si>
  <si>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</si>
  <si>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</si>
  <si>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</si>
  <si>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</si>
  <si>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</si>
  <si>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</si>
  <si>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</si>
  <si>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</si>
  <si>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</si>
  <si>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</si>
  <si>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</si>
  <si>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</si>
  <si>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</si>
  <si>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</si>
  <si>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</si>
  <si>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</si>
  <si>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</si>
  <si>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</si>
  <si>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</si>
  <si>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</si>
  <si>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</si>
  <si>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</si>
  <si>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</si>
  <si>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</si>
  <si>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</si>
  <si>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</si>
  <si>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</si>
  <si>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</si>
  <si>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</si>
  <si>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</si>
  <si>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</si>
  <si>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</si>
  <si>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</si>
  <si>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</si>
  <si>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</si>
  <si>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</si>
  <si>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</si>
  <si>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</si>
  <si>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</si>
  <si>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</si>
  <si>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</si>
  <si>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</si>
  <si>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</si>
  <si>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</si>
  <si>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</si>
  <si>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</si>
  <si>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</si>
  <si>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</si>
  <si>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</si>
  <si>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</si>
  <si>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</si>
  <si>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</si>
  <si>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</si>
  <si>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</si>
  <si>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</si>
  <si>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</si>
  <si>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</si>
  <si>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</si>
  <si>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</si>
  <si>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</si>
  <si>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</si>
  <si>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</si>
  <si>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</si>
  <si>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</si>
  <si>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</si>
  <si>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</si>
  <si>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</si>
  <si>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</si>
  <si>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</si>
  <si>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</si>
  <si>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</si>
  <si>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</si>
  <si>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</si>
  <si>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</si>
  <si>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</si>
  <si>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</si>
  <si>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</si>
  <si>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</si>
  <si>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</si>
  <si>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</si>
  <si>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</si>
  <si>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</si>
  <si>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</si>
  <si>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</si>
  <si>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</si>
  <si>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</si>
  <si>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</si>
  <si>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</si>
  <si>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</si>
  <si>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</si>
  <si>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</si>
  <si>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</si>
  <si>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</si>
  <si>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</si>
  <si>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</si>
  <si>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</si>
  <si>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</si>
  <si>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</si>
  <si>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</si>
  <si>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</si>
  <si>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</si>
  <si>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</si>
  <si>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</si>
  <si>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</si>
  <si>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</si>
  <si>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</si>
  <si>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</si>
  <si>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</si>
  <si>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</si>
  <si>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</si>
  <si>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</si>
  <si>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</si>
  <si>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</si>
  <si>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</si>
  <si>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</si>
  <si>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</si>
  <si>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</si>
  <si>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</si>
  <si>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</si>
  <si>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</si>
  <si>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</si>
  <si>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</si>
  <si>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</si>
  <si>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</si>
  <si>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</si>
  <si>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</si>
  <si>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</si>
  <si>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</si>
  <si>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</si>
  <si>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</si>
  <si>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</si>
  <si>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</si>
  <si>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</si>
  <si>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</si>
  <si>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</si>
  <si>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</si>
  <si>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</si>
  <si>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</si>
  <si>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</si>
  <si>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</si>
  <si>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</si>
  <si>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</si>
  <si>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</si>
  <si>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</si>
  <si>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</si>
  <si>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</si>
  <si>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</si>
  <si>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</si>
  <si>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</si>
  <si>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</si>
  <si>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</si>
  <si>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</si>
  <si>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</si>
  <si>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</si>
  <si>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</si>
  <si>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</si>
  <si>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</si>
  <si>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</si>
  <si>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</si>
  <si>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</si>
  <si>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</si>
  <si>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</si>
  <si>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</si>
  <si>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</si>
  <si>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</si>
  <si>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</si>
  <si>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</si>
  <si>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</si>
  <si>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</si>
  <si>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</si>
  <si>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</si>
  <si>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</si>
  <si>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</si>
  <si>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</si>
  <si>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</si>
  <si>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</si>
  <si>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</si>
  <si>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</si>
  <si>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</si>
  <si>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</si>
  <si>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</si>
  <si>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</si>
  <si>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</si>
  <si>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</si>
  <si>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</si>
  <si>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</si>
  <si>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</si>
  <si>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</si>
  <si>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</si>
  <si>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</si>
  <si>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</si>
  <si>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</si>
  <si>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</si>
  <si>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</si>
  <si>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</si>
  <si>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</si>
  <si>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</si>
  <si>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</si>
  <si>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</si>
  <si>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</si>
  <si>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</si>
  <si>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</si>
  <si>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</si>
  <si>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</si>
  <si>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</si>
  <si>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</si>
  <si>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</si>
  <si>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</si>
  <si>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</si>
  <si>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</si>
  <si>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</si>
  <si>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</si>
  <si>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</si>
  <si>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</si>
  <si>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</si>
  <si>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</si>
  <si>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</si>
  <si>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</si>
  <si>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</si>
  <si>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</si>
  <si>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</si>
  <si>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</si>
  <si>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</si>
  <si>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</si>
  <si>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</si>
  <si>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</si>
  <si>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</si>
  <si>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</si>
  <si>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</si>
  <si>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</si>
  <si>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</si>
  <si>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</si>
  <si>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</si>
  <si>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</si>
  <si>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</si>
  <si>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</si>
  <si>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</si>
  <si>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</si>
  <si>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</si>
  <si>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</si>
  <si>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</si>
  <si>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</si>
  <si>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</si>
  <si>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</si>
  <si>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</si>
  <si>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</si>
  <si>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</si>
  <si>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</si>
  <si>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</si>
  <si>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</si>
  <si>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</si>
  <si>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</si>
  <si>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</si>
  <si>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</si>
  <si>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</si>
  <si>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</si>
  <si>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</si>
  <si>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</si>
  <si>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</si>
  <si>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</si>
  <si>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</si>
  <si>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</si>
  <si>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</si>
  <si>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</si>
  <si>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</si>
  <si>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</si>
  <si>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</si>
  <si>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</si>
  <si>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</si>
  <si>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</si>
  <si>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</si>
  <si>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</si>
  <si>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</si>
  <si>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</si>
  <si>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</si>
  <si>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</si>
  <si>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</si>
  <si>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</si>
  <si>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</si>
  <si>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</si>
  <si>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</si>
  <si>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</si>
  <si>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</si>
  <si>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</si>
  <si>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</si>
  <si>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</si>
  <si>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</si>
  <si>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</si>
  <si>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</si>
  <si>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</si>
  <si>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</si>
  <si>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</si>
  <si>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</si>
  <si>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</si>
  <si>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</si>
  <si>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</si>
  <si>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</si>
  <si>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</si>
  <si>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</si>
  <si>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</si>
  <si>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</si>
  <si>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</si>
  <si>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</si>
  <si>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</si>
  <si>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</si>
  <si>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</si>
  <si>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</si>
  <si>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</si>
  <si>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</si>
  <si>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</si>
  <si>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</si>
  <si>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</si>
  <si>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</si>
  <si>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</si>
  <si>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</si>
  <si>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</si>
  <si>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</si>
  <si>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</si>
  <si>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</si>
  <si>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</si>
  <si>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</si>
  <si>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</si>
  <si>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</si>
  <si>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</si>
  <si>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</si>
  <si>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</si>
  <si>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</si>
  <si>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</si>
  <si>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</si>
  <si>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</si>
  <si>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</si>
  <si>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</si>
  <si>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</si>
  <si>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</si>
  <si>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</si>
  <si>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</si>
  <si>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</si>
  <si>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</si>
  <si>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</si>
  <si>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</si>
  <si>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</si>
  <si>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</si>
  <si>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</si>
  <si>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</si>
  <si>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</si>
  <si>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</si>
  <si>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</si>
  <si>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</si>
  <si>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</si>
  <si>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</si>
  <si>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</si>
  <si>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</si>
  <si>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</si>
  <si>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</si>
  <si>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</si>
  <si>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</si>
  <si>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</si>
  <si>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</si>
  <si>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</si>
  <si>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</si>
  <si>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</si>
  <si>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</si>
  <si>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</si>
  <si>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</si>
  <si>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</si>
  <si>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</si>
  <si>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</si>
  <si>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</si>
  <si>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</si>
  <si>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</si>
  <si>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</si>
  <si>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</si>
  <si>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</si>
  <si>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</si>
  <si>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</si>
  <si>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</si>
  <si>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</si>
  <si>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</si>
  <si>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</si>
  <si>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</si>
  <si>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</si>
  <si>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</si>
  <si>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</si>
  <si>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</si>
  <si>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</si>
  <si>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</si>
  <si>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</si>
  <si>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</si>
  <si>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</si>
  <si>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</si>
  <si>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</si>
  <si>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</si>
  <si>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</si>
  <si>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</si>
  <si>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</si>
  <si>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</si>
  <si>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</si>
  <si>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</si>
  <si>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</si>
  <si>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</si>
  <si>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</si>
  <si>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</si>
  <si>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</si>
  <si>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</si>
  <si>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</si>
  <si>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</si>
  <si>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</si>
  <si>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</si>
  <si>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</si>
  <si>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</si>
  <si>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</si>
  <si>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</si>
  <si>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</si>
  <si>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</si>
  <si>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</si>
  <si>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</si>
  <si>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</si>
  <si>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</si>
  <si>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</si>
  <si>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</si>
  <si>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</si>
  <si>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</si>
  <si>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</si>
  <si>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</si>
  <si>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</si>
  <si>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</si>
  <si>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</si>
  <si>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</si>
  <si>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</si>
  <si>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</si>
  <si>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</si>
  <si>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</si>
  <si>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</si>
  <si>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</si>
  <si>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</si>
  <si>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</si>
  <si>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</si>
  <si>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</si>
  <si>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</si>
  <si>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</si>
  <si>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</si>
  <si>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</si>
  <si>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</si>
  <si>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</si>
  <si>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</si>
  <si>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</si>
  <si>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</si>
  <si>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</si>
  <si>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</si>
  <si>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</si>
  <si>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</si>
  <si>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</si>
  <si>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</si>
  <si>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</si>
  <si>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</si>
  <si>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</si>
  <si>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</si>
  <si>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</si>
  <si>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</si>
  <si>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</si>
  <si>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</si>
  <si>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</si>
  <si>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</si>
  <si>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</si>
  <si>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</si>
  <si>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</si>
  <si>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</si>
  <si>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</si>
  <si>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</si>
  <si>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</si>
  <si>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</si>
  <si>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</si>
  <si>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</si>
  <si>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</si>
  <si>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</si>
  <si>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</si>
  <si>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</si>
  <si>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</si>
  <si>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</si>
  <si>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</si>
  <si>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</si>
  <si>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</si>
  <si>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</si>
  <si>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</si>
  <si>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</si>
  <si>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</si>
  <si>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</si>
  <si>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</si>
  <si>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</si>
  <si>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</si>
  <si>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</si>
  <si>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</si>
  <si>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</si>
  <si>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</si>
  <si>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</si>
  <si>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</si>
  <si>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</si>
  <si>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</si>
  <si>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</si>
  <si>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</si>
  <si>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</si>
  <si>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</si>
  <si>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</si>
  <si>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</si>
  <si>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</si>
  <si>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</si>
  <si>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</si>
  <si>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</si>
  <si>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</si>
  <si>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</si>
  <si>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</si>
  <si>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</si>
  <si>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</si>
  <si>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</si>
  <si>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</si>
  <si>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</si>
  <si>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</si>
  <si>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</si>
  <si>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</si>
  <si>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</si>
  <si>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</si>
  <si>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</si>
  <si>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</si>
  <si>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</si>
  <si>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</si>
  <si>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</si>
  <si>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</si>
  <si>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</si>
  <si>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</si>
  <si>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</si>
  <si>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</si>
  <si>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</si>
  <si>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</si>
  <si>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</si>
  <si>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</si>
  <si>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</si>
  <si>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</si>
  <si>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</si>
  <si>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</si>
  <si>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</si>
  <si>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</si>
  <si>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</si>
  <si>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</si>
  <si>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</si>
  <si>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</si>
  <si>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</si>
  <si>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</si>
  <si>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</si>
  <si>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</si>
  <si>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</si>
  <si>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</si>
  <si>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</si>
  <si>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</si>
  <si>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</si>
  <si>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</si>
  <si>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</si>
  <si>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</si>
  <si>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</si>
  <si>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</si>
  <si>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</si>
  <si>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</si>
  <si>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</si>
  <si>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</si>
  <si>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</si>
  <si>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</si>
  <si>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</si>
  <si>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</si>
  <si>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</si>
  <si>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</si>
  <si>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</si>
  <si>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</si>
  <si>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</si>
  <si>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</si>
  <si>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</si>
  <si>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</si>
  <si>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</si>
  <si>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</si>
  <si>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</si>
  <si>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</si>
  <si>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</si>
  <si>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</si>
  <si>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</si>
  <si>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</si>
  <si>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</si>
  <si>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</si>
  <si>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</si>
  <si>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</si>
  <si>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</si>
  <si>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</si>
  <si>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</si>
  <si>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</si>
  <si>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</si>
  <si>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</si>
  <si>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</si>
  <si>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</si>
  <si>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</si>
  <si>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</si>
  <si>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</si>
  <si>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</si>
  <si>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</si>
  <si>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</si>
  <si>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</si>
  <si>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</si>
  <si>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</si>
  <si>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</si>
  <si>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</si>
  <si>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</si>
  <si>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</si>
  <si>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</si>
  <si>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</si>
  <si>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</si>
  <si>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</si>
  <si>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</si>
  <si>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</si>
  <si>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ԴԻԼԻՋԱՆ ՀԱՄԱՅՆՔԻ 2019Թ․ԲՅՈՒՋԵԻ ՄԻՋՈՑՆԵՐԻ ՏԱՐԵՎԵՐՋԻ ՀԱՎԵԼՈՒՐԴԸ  ԿԱՄ  ԴԵՖԻՑԻՏԸ  (ՊԱԿԱՍՈՒՐԴԸ)</t>
  </si>
  <si>
    <t>ԴԻԼԻՋԱՆ ՀԱՄԱՅՆՔԻ 2020Թ․  ԲՅՈՒՋԵԻ ԵԿԱՄՈՒՏՆԵՐԸ</t>
  </si>
  <si>
    <t>ԴԻԼԻՋԱՆ  ՀԱՄԱՅՆՔԻ 2020Թ․ ԲՅՈՒՋԵԻ ԾԱԽՍԵՐԸ` ԸՍՏ ԲՅՈՒՋԵՏԱՅԻՆ ԾԱԽՍԵՐԻ  ԳՈՐԾԱՌԱԿԱՆ ԴԱՍԱԿԱՐԳՄԱՆ</t>
  </si>
  <si>
    <t>ԴԻԼԻՋԱՆ ՀԱՄԱՅՆՔԻ 2020Թ․  ԲՅՈՒՋԵԻ  ԾԱԽՍԵՐԸ`  ԸՍՏ  ԲՅՈՒՋԵՏԱՅԻՆ ԾԱԽՍԵՐԻ ՏՆՏԵՍԱԳԻՏԱԿԱՆ ԴԱՍԱԿԱՐԳՄԱՆ</t>
  </si>
  <si>
    <t>ԴԻԼԻՋԱՆ ՀԱՄԱՅՆՔԻ 2020Թ․  ԲՅՈՒՋԵԻ  ՀԱՎԵԼՈՒՐԴԻ  ՕԳՏԱԳՈՐԾՄԱՆ  ՈՒՂՂՈՒԹՅՈՒՆՆԵՐԸ  ԿԱՄ ԴԵՖԻՑԻՏԻ (ՊԱԿԱՍՈՒՐԴԻ)  ՖԻՆԱՆՍԱՎՈՐՄԱՆ  ԱՂԲՅՈՒՐՆԵՐԸ</t>
  </si>
  <si>
    <t xml:space="preserve"> ԴԻԼԻՋԱՆ ՀԱՄԱՅՆՔԻ 2020Թ․  ԲՅՈՒՋԵԻ ԾԱԽՍԵՐԸ` ԸՍՏ ԲՅՈՒՋԵՏԱՅԻՆ ԾԱԽՍԵՐԻ  ԳՈՐԾԱՌԱԿԱՆ ԵՎ ՏՆՏԵՍԱԳԻՏԱԿԱՆ  ԴԱՍԱԿԱՐԳՄԱՆ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</si>
  <si>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</si>
  <si>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</si>
  <si>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</si>
  <si>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-Առողջապահական  և լաբորատոր նյութեր</t>
  </si>
  <si>
    <t>Դիլիջան համայնքի ավագանու 2020թ․ հոկտեմբերի -----ի թիվ----Ն որոշման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</si>
</sst>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GHEA Grapalat"/>
      <family val="3"/>
    </font>
    <font>
      <b/>
      <u val="single"/>
      <sz val="9"/>
      <name val="GHEA Grapalat"/>
      <family val="3"/>
    </font>
    <font>
      <b/>
      <u val="single"/>
      <sz val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6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 readingOrder="1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0" fontId="20" fillId="0" borderId="2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6" fillId="0" borderId="23" xfId="0" applyNumberFormat="1" applyFont="1" applyFill="1" applyBorder="1" applyAlignment="1">
      <alignment horizontal="left" vertical="top" wrapText="1" readingOrder="1"/>
    </xf>
    <xf numFmtId="0" fontId="23" fillId="0" borderId="24" xfId="0" applyFont="1" applyFill="1" applyBorder="1" applyAlignment="1">
      <alignment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left" vertical="top" wrapText="1" readingOrder="1"/>
    </xf>
    <xf numFmtId="0" fontId="32" fillId="0" borderId="0" xfId="0" applyFont="1" applyFill="1" applyBorder="1" applyAlignment="1">
      <alignment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vertical="center" wrapText="1" readingOrder="1"/>
    </xf>
    <xf numFmtId="0" fontId="26" fillId="0" borderId="21" xfId="0" applyNumberFormat="1" applyFont="1" applyFill="1" applyBorder="1" applyAlignment="1">
      <alignment horizontal="left" vertical="top" wrapText="1" readingOrder="1"/>
    </xf>
    <xf numFmtId="0" fontId="23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49" fontId="23" fillId="0" borderId="27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 wrapText="1" readingOrder="1"/>
    </xf>
    <xf numFmtId="0" fontId="29" fillId="0" borderId="23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left" vertical="top" wrapText="1" readingOrder="1"/>
    </xf>
    <xf numFmtId="0" fontId="23" fillId="0" borderId="2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top"/>
    </xf>
    <xf numFmtId="49" fontId="23" fillId="0" borderId="26" xfId="0" applyNumberFormat="1" applyFont="1" applyFill="1" applyBorder="1" applyAlignment="1">
      <alignment horizontal="center" vertical="top"/>
    </xf>
    <xf numFmtId="0" fontId="23" fillId="0" borderId="33" xfId="0" applyFont="1" applyFill="1" applyBorder="1" applyAlignment="1">
      <alignment vertical="center"/>
    </xf>
    <xf numFmtId="49" fontId="23" fillId="0" borderId="34" xfId="0" applyNumberFormat="1" applyFont="1" applyFill="1" applyBorder="1" applyAlignment="1">
      <alignment horizontal="center" vertical="top"/>
    </xf>
    <xf numFmtId="49" fontId="23" fillId="0" borderId="35" xfId="0" applyNumberFormat="1" applyFont="1" applyFill="1" applyBorder="1" applyAlignment="1">
      <alignment horizontal="center" vertical="top"/>
    </xf>
    <xf numFmtId="0" fontId="26" fillId="0" borderId="36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/>
    </xf>
    <xf numFmtId="187" fontId="28" fillId="0" borderId="0" xfId="0" applyNumberFormat="1" applyFont="1" applyFill="1" applyBorder="1" applyAlignment="1">
      <alignment horizontal="center" vertical="top"/>
    </xf>
    <xf numFmtId="187" fontId="23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186" fontId="23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86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18" fillId="33" borderId="3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49" fontId="18" fillId="33" borderId="37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top" wrapText="1"/>
    </xf>
    <xf numFmtId="49" fontId="30" fillId="33" borderId="39" xfId="0" applyNumberFormat="1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6" fillId="33" borderId="14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7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34" fillId="0" borderId="40" xfId="0" applyNumberFormat="1" applyFont="1" applyFill="1" applyBorder="1" applyAlignment="1">
      <alignment horizontal="center" vertical="center" wrapText="1"/>
    </xf>
    <xf numFmtId="49" fontId="34" fillId="0" borderId="41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/>
    </xf>
    <xf numFmtId="0" fontId="22" fillId="0" borderId="32" xfId="0" applyFont="1" applyBorder="1" applyAlignment="1">
      <alignment/>
    </xf>
    <xf numFmtId="0" fontId="26" fillId="0" borderId="23" xfId="0" applyFont="1" applyBorder="1" applyAlignment="1">
      <alignment wrapText="1"/>
    </xf>
    <xf numFmtId="0" fontId="18" fillId="0" borderId="43" xfId="0" applyFont="1" applyBorder="1" applyAlignment="1">
      <alignment horizontal="center"/>
    </xf>
    <xf numFmtId="49" fontId="18" fillId="0" borderId="25" xfId="0" applyNumberFormat="1" applyFont="1" applyFill="1" applyBorder="1" applyAlignment="1">
      <alignment vertical="top" wrapText="1"/>
    </xf>
    <xf numFmtId="0" fontId="22" fillId="0" borderId="16" xfId="0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3" fillId="0" borderId="42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30" fillId="0" borderId="44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26" fillId="0" borderId="21" xfId="0" applyFont="1" applyBorder="1" applyAlignment="1">
      <alignment horizontal="center" wrapText="1"/>
    </xf>
    <xf numFmtId="0" fontId="18" fillId="0" borderId="4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30" fillId="0" borderId="23" xfId="0" applyFont="1" applyBorder="1" applyAlignment="1">
      <alignment horizontal="center" wrapText="1"/>
    </xf>
    <xf numFmtId="0" fontId="22" fillId="0" borderId="4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9" fillId="0" borderId="23" xfId="0" applyFont="1" applyBorder="1" applyAlignment="1">
      <alignment wrapText="1"/>
    </xf>
    <xf numFmtId="0" fontId="22" fillId="0" borderId="2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6" fillId="0" borderId="21" xfId="0" applyFont="1" applyBorder="1" applyAlignment="1">
      <alignment horizontal="left" wrapText="1"/>
    </xf>
    <xf numFmtId="0" fontId="30" fillId="0" borderId="23" xfId="0" applyFont="1" applyBorder="1" applyAlignment="1">
      <alignment wrapText="1"/>
    </xf>
    <xf numFmtId="0" fontId="22" fillId="0" borderId="27" xfId="0" applyFont="1" applyBorder="1" applyAlignment="1">
      <alignment horizontal="center" vertical="center" wrapText="1"/>
    </xf>
    <xf numFmtId="0" fontId="35" fillId="0" borderId="23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/>
    </xf>
    <xf numFmtId="0" fontId="35" fillId="0" borderId="23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/>
    </xf>
    <xf numFmtId="0" fontId="22" fillId="0" borderId="49" xfId="0" applyFont="1" applyBorder="1" applyAlignment="1">
      <alignment horizontal="center" vertical="center" wrapText="1"/>
    </xf>
    <xf numFmtId="0" fontId="39" fillId="0" borderId="50" xfId="0" applyFont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35" fillId="0" borderId="44" xfId="0" applyFont="1" applyBorder="1" applyAlignment="1">
      <alignment wrapText="1"/>
    </xf>
    <xf numFmtId="49" fontId="34" fillId="0" borderId="45" xfId="0" applyNumberFormat="1" applyFont="1" applyFill="1" applyBorder="1" applyAlignment="1">
      <alignment horizontal="center" vertical="center" wrapText="1"/>
    </xf>
    <xf numFmtId="0" fontId="39" fillId="0" borderId="44" xfId="0" applyFont="1" applyBorder="1" applyAlignment="1">
      <alignment/>
    </xf>
    <xf numFmtId="0" fontId="39" fillId="0" borderId="46" xfId="0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 wrapText="1"/>
    </xf>
    <xf numFmtId="0" fontId="39" fillId="0" borderId="49" xfId="0" applyFont="1" applyBorder="1" applyAlignment="1">
      <alignment vertical="center" wrapText="1"/>
    </xf>
    <xf numFmtId="0" fontId="29" fillId="0" borderId="44" xfId="0" applyFont="1" applyBorder="1" applyAlignment="1">
      <alignment wrapText="1"/>
    </xf>
    <xf numFmtId="49" fontId="36" fillId="0" borderId="45" xfId="0" applyNumberFormat="1" applyFont="1" applyFill="1" applyBorder="1" applyAlignment="1">
      <alignment horizontal="center" vertical="center" wrapText="1"/>
    </xf>
    <xf numFmtId="0" fontId="39" fillId="0" borderId="47" xfId="0" applyFont="1" applyBorder="1" applyAlignment="1">
      <alignment/>
    </xf>
    <xf numFmtId="49" fontId="36" fillId="0" borderId="40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35" fillId="0" borderId="32" xfId="0" applyFont="1" applyBorder="1" applyAlignment="1">
      <alignment wrapText="1"/>
    </xf>
    <xf numFmtId="49" fontId="36" fillId="0" borderId="52" xfId="0" applyNumberFormat="1" applyFont="1" applyFill="1" applyBorder="1" applyAlignment="1">
      <alignment horizontal="center" vertical="center" wrapText="1"/>
    </xf>
    <xf numFmtId="0" fontId="39" fillId="0" borderId="32" xfId="0" applyFont="1" applyBorder="1" applyAlignment="1">
      <alignment/>
    </xf>
    <xf numFmtId="0" fontId="39" fillId="0" borderId="53" xfId="0" applyFont="1" applyBorder="1" applyAlignment="1">
      <alignment vertical="center" wrapText="1"/>
    </xf>
    <xf numFmtId="0" fontId="39" fillId="0" borderId="43" xfId="0" applyFont="1" applyBorder="1" applyAlignment="1">
      <alignment/>
    </xf>
    <xf numFmtId="0" fontId="29" fillId="0" borderId="14" xfId="0" applyFont="1" applyBorder="1" applyAlignment="1">
      <alignment wrapText="1"/>
    </xf>
    <xf numFmtId="49" fontId="36" fillId="0" borderId="39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/>
    </xf>
    <xf numFmtId="0" fontId="26" fillId="0" borderId="54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center" vertical="center" wrapText="1"/>
    </xf>
    <xf numFmtId="0" fontId="39" fillId="0" borderId="54" xfId="0" applyFont="1" applyBorder="1" applyAlignment="1">
      <alignment/>
    </xf>
    <xf numFmtId="0" fontId="39" fillId="0" borderId="55" xfId="0" applyFont="1" applyBorder="1" applyAlignment="1">
      <alignment vertical="center" wrapText="1"/>
    </xf>
    <xf numFmtId="0" fontId="39" fillId="0" borderId="56" xfId="0" applyFont="1" applyBorder="1" applyAlignment="1">
      <alignment/>
    </xf>
    <xf numFmtId="0" fontId="30" fillId="0" borderId="14" xfId="0" applyFont="1" applyBorder="1" applyAlignment="1">
      <alignment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/>
    </xf>
    <xf numFmtId="0" fontId="26" fillId="0" borderId="21" xfId="0" applyFont="1" applyBorder="1" applyAlignment="1">
      <alignment wrapText="1"/>
    </xf>
    <xf numFmtId="49" fontId="36" fillId="0" borderId="48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35" fillId="0" borderId="23" xfId="0" applyNumberFormat="1" applyFont="1" applyBorder="1" applyAlignment="1">
      <alignment wrapText="1"/>
    </xf>
    <xf numFmtId="0" fontId="22" fillId="0" borderId="53" xfId="0" applyFont="1" applyBorder="1" applyAlignment="1">
      <alignment vertical="center" wrapText="1"/>
    </xf>
    <xf numFmtId="0" fontId="22" fillId="0" borderId="43" xfId="0" applyFont="1" applyBorder="1" applyAlignment="1">
      <alignment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7" fillId="0" borderId="38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3" fillId="0" borderId="39" xfId="0" applyFont="1" applyBorder="1" applyAlignment="1">
      <alignment/>
    </xf>
    <xf numFmtId="0" fontId="18" fillId="0" borderId="15" xfId="0" applyFont="1" applyBorder="1" applyAlignment="1">
      <alignment/>
    </xf>
    <xf numFmtId="0" fontId="27" fillId="0" borderId="57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2" fillId="0" borderId="28" xfId="0" applyFont="1" applyBorder="1" applyAlignment="1">
      <alignment horizontal="center" vertical="center" wrapText="1"/>
    </xf>
    <xf numFmtId="0" fontId="26" fillId="0" borderId="54" xfId="0" applyFont="1" applyBorder="1" applyAlignment="1">
      <alignment wrapText="1"/>
    </xf>
    <xf numFmtId="0" fontId="23" fillId="0" borderId="40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30" fillId="0" borderId="23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22" fillId="0" borderId="27" xfId="0" applyFont="1" applyBorder="1" applyAlignment="1">
      <alignment horizontal="center"/>
    </xf>
    <xf numFmtId="49" fontId="36" fillId="0" borderId="41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6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49" fontId="30" fillId="33" borderId="37" xfId="0" applyNumberFormat="1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left" vertical="top" wrapText="1"/>
    </xf>
    <xf numFmtId="49" fontId="29" fillId="0" borderId="25" xfId="0" applyNumberFormat="1" applyFont="1" applyFill="1" applyBorder="1" applyAlignment="1">
      <alignment vertical="top" wrapText="1"/>
    </xf>
    <xf numFmtId="0" fontId="23" fillId="33" borderId="64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 wrapText="1"/>
    </xf>
    <xf numFmtId="49" fontId="26" fillId="33" borderId="66" xfId="0" applyNumberFormat="1" applyFont="1" applyFill="1" applyBorder="1" applyAlignment="1">
      <alignment horizontal="center" vertical="center"/>
    </xf>
    <xf numFmtId="49" fontId="30" fillId="33" borderId="25" xfId="0" applyNumberFormat="1" applyFont="1" applyFill="1" applyBorder="1" applyAlignment="1">
      <alignment horizontal="center"/>
    </xf>
    <xf numFmtId="49" fontId="26" fillId="33" borderId="25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29" fillId="33" borderId="25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>
      <alignment vertical="top" wrapText="1"/>
    </xf>
    <xf numFmtId="49" fontId="30" fillId="33" borderId="25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5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25" xfId="0" applyFont="1" applyBorder="1" applyAlignment="1">
      <alignment wrapText="1"/>
    </xf>
    <xf numFmtId="0" fontId="29" fillId="33" borderId="25" xfId="0" applyFont="1" applyFill="1" applyBorder="1" applyAlignment="1">
      <alignment horizontal="left" vertical="top" wrapText="1"/>
    </xf>
    <xf numFmtId="0" fontId="18" fillId="0" borderId="25" xfId="0" applyFont="1" applyBorder="1" applyAlignment="1">
      <alignment horizontal="center" vertical="center"/>
    </xf>
    <xf numFmtId="49" fontId="26" fillId="0" borderId="25" xfId="0" applyNumberFormat="1" applyFont="1" applyFill="1" applyBorder="1" applyAlignment="1">
      <alignment wrapText="1"/>
    </xf>
    <xf numFmtId="49" fontId="22" fillId="0" borderId="25" xfId="0" applyNumberFormat="1" applyFont="1" applyFill="1" applyBorder="1" applyAlignment="1">
      <alignment wrapText="1"/>
    </xf>
    <xf numFmtId="49" fontId="18" fillId="33" borderId="25" xfId="0" applyNumberFormat="1" applyFont="1" applyFill="1" applyBorder="1" applyAlignment="1">
      <alignment horizontal="center" vertical="center" wrapText="1"/>
    </xf>
    <xf numFmtId="49" fontId="22" fillId="33" borderId="25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 vertical="center"/>
    </xf>
    <xf numFmtId="0" fontId="26" fillId="33" borderId="67" xfId="0" applyFont="1" applyFill="1" applyBorder="1" applyAlignment="1">
      <alignment horizontal="left" vertical="top" wrapText="1"/>
    </xf>
    <xf numFmtId="49" fontId="30" fillId="33" borderId="67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horizontal="left" vertical="top" wrapText="1"/>
    </xf>
    <xf numFmtId="49" fontId="30" fillId="33" borderId="19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vertical="top" wrapText="1"/>
    </xf>
    <xf numFmtId="49" fontId="30" fillId="33" borderId="30" xfId="0" applyNumberFormat="1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top" wrapText="1"/>
    </xf>
    <xf numFmtId="0" fontId="23" fillId="33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top" wrapText="1"/>
    </xf>
    <xf numFmtId="49" fontId="26" fillId="33" borderId="3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6" fillId="33" borderId="68" xfId="0" applyFont="1" applyFill="1" applyBorder="1" applyAlignment="1">
      <alignment horizontal="left" vertical="top" wrapText="1"/>
    </xf>
    <xf numFmtId="49" fontId="30" fillId="33" borderId="68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 wrapText="1"/>
    </xf>
    <xf numFmtId="49" fontId="18" fillId="33" borderId="19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wrapText="1"/>
    </xf>
    <xf numFmtId="49" fontId="18" fillId="33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25" xfId="0" applyNumberFormat="1" applyFont="1" applyFill="1" applyBorder="1" applyAlignment="1">
      <alignment wrapText="1"/>
    </xf>
    <xf numFmtId="49" fontId="2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49" fontId="26" fillId="0" borderId="19" xfId="0" applyNumberFormat="1" applyFont="1" applyFill="1" applyBorder="1" applyAlignment="1">
      <alignment wrapText="1"/>
    </xf>
    <xf numFmtId="49" fontId="29" fillId="0" borderId="34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25" xfId="0" applyNumberFormat="1" applyFont="1" applyFill="1" applyBorder="1" applyAlignment="1">
      <alignment horizontal="left" vertical="center" wrapText="1" indent="1"/>
    </xf>
    <xf numFmtId="0" fontId="22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 indent="3"/>
    </xf>
    <xf numFmtId="0" fontId="22" fillId="0" borderId="25" xfId="0" applyNumberFormat="1" applyFont="1" applyFill="1" applyBorder="1" applyAlignment="1">
      <alignment horizontal="left" vertical="center" wrapText="1" indent="2"/>
    </xf>
    <xf numFmtId="49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 indent="2"/>
    </xf>
    <xf numFmtId="1" fontId="22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Fill="1" applyBorder="1" applyAlignment="1" quotePrefix="1">
      <alignment horizontal="center" vertical="center"/>
    </xf>
    <xf numFmtId="0" fontId="22" fillId="0" borderId="0" xfId="0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2" fillId="0" borderId="65" xfId="0" applyFont="1" applyBorder="1" applyAlignment="1">
      <alignment horizontal="center" vertical="center" wrapText="1"/>
    </xf>
    <xf numFmtId="0" fontId="22" fillId="0" borderId="69" xfId="0" applyFont="1" applyBorder="1" applyAlignment="1">
      <alignment vertical="top" wrapText="1"/>
    </xf>
    <xf numFmtId="0" fontId="22" fillId="0" borderId="69" xfId="0" applyFont="1" applyBorder="1" applyAlignment="1">
      <alignment/>
    </xf>
    <xf numFmtId="0" fontId="22" fillId="0" borderId="69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wrapText="1"/>
    </xf>
    <xf numFmtId="0" fontId="22" fillId="0" borderId="7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/>
    </xf>
    <xf numFmtId="0" fontId="18" fillId="0" borderId="71" xfId="0" applyFont="1" applyBorder="1" applyAlignment="1">
      <alignment horizontal="center" wrapText="1"/>
    </xf>
    <xf numFmtId="0" fontId="18" fillId="0" borderId="25" xfId="0" applyFont="1" applyFill="1" applyBorder="1" applyAlignment="1">
      <alignment horizontal="centerContinuous" vertical="center" wrapText="1"/>
    </xf>
    <xf numFmtId="49" fontId="18" fillId="0" borderId="25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 quotePrefix="1">
      <alignment horizontal="center" vertical="center"/>
    </xf>
    <xf numFmtId="49" fontId="21" fillId="0" borderId="25" xfId="0" applyNumberFormat="1" applyFont="1" applyFill="1" applyBorder="1" applyAlignment="1">
      <alignment vertical="center" wrapText="1"/>
    </xf>
    <xf numFmtId="0" fontId="18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horizontal="centerContinuous" vertical="center"/>
    </xf>
    <xf numFmtId="49" fontId="18" fillId="0" borderId="25" xfId="0" applyNumberFormat="1" applyFont="1" applyFill="1" applyBorder="1" applyAlignment="1" quotePrefix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vertical="top" wrapText="1"/>
    </xf>
    <xf numFmtId="0" fontId="35" fillId="0" borderId="23" xfId="0" applyNumberFormat="1" applyFont="1" applyFill="1" applyBorder="1" applyAlignment="1">
      <alignment horizontal="left" vertical="top" wrapText="1" readingOrder="1"/>
    </xf>
    <xf numFmtId="0" fontId="23" fillId="33" borderId="72" xfId="0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0" fillId="0" borderId="25" xfId="0" applyNumberFormat="1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vertical="top" wrapText="1"/>
    </xf>
    <xf numFmtId="49" fontId="30" fillId="0" borderId="30" xfId="0" applyNumberFormat="1" applyFont="1" applyFill="1" applyBorder="1" applyAlignment="1">
      <alignment vertical="top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vertical="center" wrapText="1"/>
    </xf>
    <xf numFmtId="49" fontId="29" fillId="0" borderId="25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top" wrapText="1"/>
    </xf>
    <xf numFmtId="49" fontId="30" fillId="0" borderId="30" xfId="0" applyNumberFormat="1" applyFont="1" applyFill="1" applyBorder="1" applyAlignment="1">
      <alignment horizontal="center" vertical="top" wrapText="1"/>
    </xf>
    <xf numFmtId="0" fontId="30" fillId="0" borderId="30" xfId="0" applyFont="1" applyBorder="1" applyAlignment="1">
      <alignment horizontal="left" vertical="top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vertical="top" wrapText="1"/>
    </xf>
    <xf numFmtId="49" fontId="26" fillId="0" borderId="23" xfId="0" applyNumberFormat="1" applyFont="1" applyFill="1" applyBorder="1" applyAlignment="1">
      <alignment vertical="top" wrapText="1"/>
    </xf>
    <xf numFmtId="49" fontId="35" fillId="0" borderId="32" xfId="0" applyNumberFormat="1" applyFont="1" applyFill="1" applyBorder="1" applyAlignment="1">
      <alignment vertical="top" wrapText="1"/>
    </xf>
    <xf numFmtId="0" fontId="26" fillId="0" borderId="36" xfId="0" applyNumberFormat="1" applyFont="1" applyFill="1" applyBorder="1" applyAlignment="1">
      <alignment horizontal="left" vertical="top" wrapText="1" readingOrder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5" fillId="0" borderId="23" xfId="0" applyFont="1" applyFill="1" applyBorder="1" applyAlignment="1">
      <alignment vertical="top" wrapText="1"/>
    </xf>
    <xf numFmtId="0" fontId="41" fillId="0" borderId="54" xfId="0" applyFont="1" applyBorder="1" applyAlignment="1">
      <alignment/>
    </xf>
    <xf numFmtId="0" fontId="35" fillId="0" borderId="54" xfId="0" applyFont="1" applyBorder="1" applyAlignment="1">
      <alignment horizontal="justify" vertical="justify"/>
    </xf>
    <xf numFmtId="49" fontId="30" fillId="0" borderId="23" xfId="0" applyNumberFormat="1" applyFont="1" applyFill="1" applyBorder="1" applyAlignment="1">
      <alignment vertical="top" wrapText="1"/>
    </xf>
    <xf numFmtId="0" fontId="35" fillId="0" borderId="23" xfId="0" applyFont="1" applyBorder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187" fontId="25" fillId="0" borderId="67" xfId="0" applyNumberFormat="1" applyFont="1" applyFill="1" applyBorder="1" applyAlignment="1">
      <alignment horizontal="center" vertical="center" wrapText="1"/>
    </xf>
    <xf numFmtId="187" fontId="25" fillId="0" borderId="77" xfId="0" applyNumberFormat="1" applyFont="1" applyFill="1" applyBorder="1" applyAlignment="1">
      <alignment horizontal="center" vertical="center" wrapText="1"/>
    </xf>
    <xf numFmtId="187" fontId="25" fillId="0" borderId="75" xfId="0" applyNumberFormat="1" applyFont="1" applyFill="1" applyBorder="1" applyAlignment="1">
      <alignment horizontal="center" vertical="center" wrapText="1"/>
    </xf>
    <xf numFmtId="187" fontId="25" fillId="0" borderId="78" xfId="0" applyNumberFormat="1" applyFont="1" applyFill="1" applyBorder="1" applyAlignment="1">
      <alignment horizontal="center" vertical="center" wrapText="1"/>
    </xf>
    <xf numFmtId="0" fontId="18" fillId="0" borderId="65" xfId="0" applyNumberFormat="1" applyFont="1" applyFill="1" applyBorder="1" applyAlignment="1">
      <alignment horizontal="center" vertical="center" wrapText="1" readingOrder="1"/>
    </xf>
    <xf numFmtId="0" fontId="18" fillId="0" borderId="42" xfId="0" applyNumberFormat="1" applyFont="1" applyFill="1" applyBorder="1" applyAlignment="1">
      <alignment horizontal="center" vertical="center" wrapText="1" readingOrder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71" xfId="0" applyFont="1" applyFill="1" applyBorder="1" applyAlignment="1">
      <alignment horizontal="center" vertical="center" wrapText="1"/>
    </xf>
    <xf numFmtId="0" fontId="18" fillId="33" borderId="65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textRotation="90" wrapText="1"/>
    </xf>
    <xf numFmtId="0" fontId="25" fillId="0" borderId="77" xfId="0" applyFont="1" applyFill="1" applyBorder="1" applyAlignment="1">
      <alignment horizontal="center" vertical="center" textRotation="90" wrapText="1"/>
    </xf>
    <xf numFmtId="187" fontId="25" fillId="0" borderId="67" xfId="0" applyNumberFormat="1" applyFont="1" applyFill="1" applyBorder="1" applyAlignment="1">
      <alignment horizontal="center" vertical="center" textRotation="90" wrapText="1"/>
    </xf>
    <xf numFmtId="187" fontId="25" fillId="0" borderId="77" xfId="0" applyNumberFormat="1" applyFont="1" applyFill="1" applyBorder="1" applyAlignment="1">
      <alignment horizontal="center" vertical="center" textRotation="90" wrapText="1"/>
    </xf>
    <xf numFmtId="187" fontId="25" fillId="0" borderId="79" xfId="0" applyNumberFormat="1" applyFont="1" applyFill="1" applyBorder="1" applyAlignment="1">
      <alignment horizontal="center" vertical="center" textRotation="90" wrapText="1"/>
    </xf>
    <xf numFmtId="187" fontId="25" fillId="0" borderId="80" xfId="0" applyNumberFormat="1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horizontal="justify" vertical="justify"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1" fillId="0" borderId="0" xfId="0" applyFont="1" applyFill="1" applyBorder="1" applyAlignment="1">
      <alignment horizontal="justify" vertical="justify"/>
    </xf>
    <xf numFmtId="0" fontId="3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justify" vertical="justify"/>
    </xf>
    <xf numFmtId="0" fontId="27" fillId="0" borderId="0" xfId="0" applyFont="1" applyFill="1" applyBorder="1" applyAlignment="1">
      <alignment horizontal="right"/>
    </xf>
    <xf numFmtId="0" fontId="61" fillId="0" borderId="0" xfId="0" applyFont="1" applyAlignment="1">
      <alignment horizontal="right" vertical="center"/>
    </xf>
    <xf numFmtId="0" fontId="61" fillId="0" borderId="0" xfId="0" applyFont="1" applyFill="1" applyBorder="1" applyAlignment="1">
      <alignment horizontal="right"/>
    </xf>
    <xf numFmtId="0" fontId="23" fillId="0" borderId="0" xfId="0" applyFont="1" applyAlignment="1">
      <alignment horizontal="justify" vertical="justify"/>
    </xf>
    <xf numFmtId="0" fontId="63" fillId="0" borderId="0" xfId="0" applyFont="1" applyAlignment="1">
      <alignment horizontal="right"/>
    </xf>
    <xf numFmtId="0" fontId="1" fillId="0" borderId="0" xfId="0" applyFont="1" applyAlignment="1">
      <alignment horizontal="justify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zoomScale="110" zoomScaleNormal="110" zoomScalePageLayoutView="0" workbookViewId="0" topLeftCell="A1">
      <selection activeCell="I21" sqref="I21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6384" width="9.140625" style="364" customWidth="1"/>
  </cols>
  <sheetData>
    <row r="1" spans="1:6" s="142" customFormat="1" ht="13.5">
      <c r="A1" s="529" t="s">
        <v>341</v>
      </c>
      <c r="B1" s="529"/>
      <c r="C1" s="529"/>
      <c r="D1" s="529"/>
      <c r="E1" s="529"/>
      <c r="F1" s="529"/>
    </row>
    <row r="2" spans="1:6" s="142" customFormat="1" ht="20.25">
      <c r="A2" s="480"/>
      <c r="B2" s="480"/>
      <c r="C2" s="480"/>
      <c r="D2" s="527" t="s">
        <v>795</v>
      </c>
      <c r="E2" s="527"/>
      <c r="F2" s="527"/>
    </row>
    <row r="3" spans="1:6" s="142" customFormat="1" ht="6.75" customHeight="1">
      <c r="A3" s="480"/>
      <c r="B3" s="480"/>
      <c r="C3" s="480"/>
      <c r="D3" s="527"/>
      <c r="E3" s="527"/>
      <c r="F3" s="527"/>
    </row>
    <row r="4" spans="1:6" s="143" customFormat="1" ht="17.25">
      <c r="A4" s="489" t="s">
        <v>786</v>
      </c>
      <c r="B4" s="489"/>
      <c r="C4" s="489"/>
      <c r="D4" s="489"/>
      <c r="E4" s="489"/>
      <c r="F4" s="489"/>
    </row>
    <row r="5" spans="1:5" s="142" customFormat="1" ht="13.5">
      <c r="A5" s="378"/>
      <c r="B5" s="379"/>
      <c r="C5" s="380"/>
      <c r="D5" s="379"/>
      <c r="E5" s="379"/>
    </row>
    <row r="6" spans="1:6" ht="13.5">
      <c r="A6" s="362"/>
      <c r="B6" s="362"/>
      <c r="C6" s="362"/>
      <c r="D6" s="362"/>
      <c r="F6" s="365" t="s">
        <v>342</v>
      </c>
    </row>
    <row r="7" spans="1:6" s="389" customFormat="1" ht="12.75" customHeight="1">
      <c r="A7" s="490" t="s">
        <v>343</v>
      </c>
      <c r="B7" s="490" t="s">
        <v>344</v>
      </c>
      <c r="C7" s="490" t="s">
        <v>345</v>
      </c>
      <c r="D7" s="490" t="s">
        <v>517</v>
      </c>
      <c r="E7" s="392" t="s">
        <v>602</v>
      </c>
      <c r="F7" s="402"/>
    </row>
    <row r="8" spans="1:6" s="389" customFormat="1" ht="57.75" customHeight="1">
      <c r="A8" s="490"/>
      <c r="B8" s="490"/>
      <c r="C8" s="490"/>
      <c r="D8" s="490"/>
      <c r="E8" s="392" t="s">
        <v>518</v>
      </c>
      <c r="F8" s="392" t="s">
        <v>519</v>
      </c>
    </row>
    <row r="9" spans="1:6" s="390" customFormat="1" ht="14.25">
      <c r="A9" s="403" t="s">
        <v>221</v>
      </c>
      <c r="B9" s="392">
        <v>2</v>
      </c>
      <c r="C9" s="376">
        <v>3</v>
      </c>
      <c r="D9" s="376">
        <v>4</v>
      </c>
      <c r="E9" s="376">
        <v>5</v>
      </c>
      <c r="F9" s="392">
        <v>6</v>
      </c>
    </row>
    <row r="10" spans="1:6" s="391" customFormat="1" ht="31.5">
      <c r="A10" s="404">
        <v>1000</v>
      </c>
      <c r="B10" s="405" t="s">
        <v>753</v>
      </c>
      <c r="C10" s="393"/>
      <c r="D10" s="393">
        <f>E10+F10</f>
        <v>1113306.37</v>
      </c>
      <c r="E10" s="393">
        <f>E12+E63+E93</f>
        <v>924510.0700000001</v>
      </c>
      <c r="F10" s="393">
        <f>F63</f>
        <v>188796.3</v>
      </c>
    </row>
    <row r="11" spans="1:6" s="363" customFormat="1" ht="13.5">
      <c r="A11" s="372"/>
      <c r="B11" s="372" t="s">
        <v>346</v>
      </c>
      <c r="C11" s="393"/>
      <c r="D11" s="393"/>
      <c r="E11" s="393"/>
      <c r="F11" s="393"/>
    </row>
    <row r="12" spans="1:6" s="363" customFormat="1" ht="16.5">
      <c r="A12" s="406">
        <v>1100</v>
      </c>
      <c r="B12" s="394" t="s">
        <v>347</v>
      </c>
      <c r="C12" s="376">
        <v>7100</v>
      </c>
      <c r="D12" s="392">
        <f>E12</f>
        <v>177138.5</v>
      </c>
      <c r="E12" s="392">
        <f>E15+E19+E22+E47+E54</f>
        <v>177138.5</v>
      </c>
      <c r="F12" s="376" t="s">
        <v>510</v>
      </c>
    </row>
    <row r="13" spans="1:6" s="389" customFormat="1" ht="14.25">
      <c r="A13" s="372"/>
      <c r="B13" s="395" t="s">
        <v>348</v>
      </c>
      <c r="C13" s="368"/>
      <c r="D13" s="393"/>
      <c r="E13" s="393"/>
      <c r="F13" s="368"/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s="389" customFormat="1" ht="14.25">
      <c r="A15" s="406">
        <v>1110</v>
      </c>
      <c r="B15" s="375" t="s">
        <v>350</v>
      </c>
      <c r="C15" s="376">
        <v>7131</v>
      </c>
      <c r="D15" s="392">
        <f>E15</f>
        <v>70793.6</v>
      </c>
      <c r="E15" s="392">
        <f>E17+E18</f>
        <v>70793.6</v>
      </c>
      <c r="F15" s="376" t="s">
        <v>510</v>
      </c>
    </row>
    <row r="16" spans="1:6" s="363" customFormat="1" ht="13.5">
      <c r="A16" s="372"/>
      <c r="B16" s="395" t="s">
        <v>349</v>
      </c>
      <c r="C16" s="368"/>
      <c r="D16" s="393"/>
      <c r="E16" s="393"/>
      <c r="F16" s="368"/>
    </row>
    <row r="17" spans="1:6" ht="27">
      <c r="A17" s="407" t="s">
        <v>536</v>
      </c>
      <c r="B17" s="366" t="s">
        <v>351</v>
      </c>
      <c r="C17" s="367"/>
      <c r="D17" s="367">
        <f>E17</f>
        <v>26608.5</v>
      </c>
      <c r="E17" s="367">
        <v>26608.5</v>
      </c>
      <c r="F17" s="367" t="s">
        <v>510</v>
      </c>
    </row>
    <row r="18" spans="1:6" ht="35.25" customHeight="1">
      <c r="A18" s="407" t="s">
        <v>537</v>
      </c>
      <c r="B18" s="366" t="s">
        <v>352</v>
      </c>
      <c r="C18" s="367"/>
      <c r="D18" s="367">
        <f>E18</f>
        <v>44185.1</v>
      </c>
      <c r="E18" s="367">
        <v>44185.1</v>
      </c>
      <c r="F18" s="367" t="s">
        <v>510</v>
      </c>
    </row>
    <row r="19" spans="1:6" s="389" customFormat="1" ht="21" customHeight="1">
      <c r="A19" s="406">
        <v>1120</v>
      </c>
      <c r="B19" s="375" t="s">
        <v>353</v>
      </c>
      <c r="C19" s="376">
        <v>7136</v>
      </c>
      <c r="D19" s="392">
        <f>E19</f>
        <v>86747.5</v>
      </c>
      <c r="E19" s="392">
        <f>E21</f>
        <v>86747.5</v>
      </c>
      <c r="F19" s="376" t="s">
        <v>510</v>
      </c>
    </row>
    <row r="20" spans="1:6" s="363" customFormat="1" ht="13.5">
      <c r="A20" s="372"/>
      <c r="B20" s="395" t="s">
        <v>349</v>
      </c>
      <c r="C20" s="368"/>
      <c r="D20" s="393"/>
      <c r="E20" s="393"/>
      <c r="F20" s="368"/>
    </row>
    <row r="21" spans="1:6" ht="19.5" customHeight="1">
      <c r="A21" s="407" t="s">
        <v>538</v>
      </c>
      <c r="B21" s="366" t="s">
        <v>354</v>
      </c>
      <c r="C21" s="367"/>
      <c r="D21" s="367">
        <f>E21</f>
        <v>86747.5</v>
      </c>
      <c r="E21" s="367">
        <v>86747.5</v>
      </c>
      <c r="F21" s="367" t="s">
        <v>510</v>
      </c>
    </row>
    <row r="22" spans="1:6" s="389" customFormat="1" ht="28.5">
      <c r="A22" s="406">
        <v>1130</v>
      </c>
      <c r="B22" s="375" t="s">
        <v>355</v>
      </c>
      <c r="C22" s="376">
        <v>7145</v>
      </c>
      <c r="D22" s="392">
        <f>E22</f>
        <v>14597.4</v>
      </c>
      <c r="E22" s="392">
        <f>E24</f>
        <v>14597.4</v>
      </c>
      <c r="F22" s="376" t="s">
        <v>510</v>
      </c>
    </row>
    <row r="23" spans="1:6" s="363" customFormat="1" ht="13.5">
      <c r="A23" s="372"/>
      <c r="B23" s="395" t="s">
        <v>349</v>
      </c>
      <c r="C23" s="368"/>
      <c r="D23" s="393"/>
      <c r="E23" s="393"/>
      <c r="F23" s="368"/>
    </row>
    <row r="24" spans="1:6" ht="18.75" customHeight="1">
      <c r="A24" s="407" t="s">
        <v>539</v>
      </c>
      <c r="B24" s="366" t="s">
        <v>356</v>
      </c>
      <c r="C24" s="367">
        <v>71452</v>
      </c>
      <c r="D24" s="367">
        <f>E24</f>
        <v>14597.4</v>
      </c>
      <c r="E24" s="367">
        <f>E27+E31+E32+E33+E34+E35+E36+E37+E38+E39+E41+E44+E45+E42+E46</f>
        <v>14597.4</v>
      </c>
      <c r="F24" s="367" t="s">
        <v>510</v>
      </c>
    </row>
    <row r="25" spans="1:6" s="363" customFormat="1" ht="53.25" customHeight="1">
      <c r="A25" s="407"/>
      <c r="B25" s="366" t="s">
        <v>155</v>
      </c>
      <c r="C25" s="368"/>
      <c r="D25" s="393"/>
      <c r="E25" s="367"/>
      <c r="F25" s="367"/>
    </row>
    <row r="26" spans="1:6" s="363" customFormat="1" ht="13.5">
      <c r="A26" s="407"/>
      <c r="B26" s="366" t="s">
        <v>349</v>
      </c>
      <c r="C26" s="368"/>
      <c r="D26" s="393"/>
      <c r="E26" s="367"/>
      <c r="F26" s="367"/>
    </row>
    <row r="27" spans="1:6" s="363" customFormat="1" ht="67.5" customHeight="1">
      <c r="A27" s="407" t="s">
        <v>540</v>
      </c>
      <c r="B27" s="373" t="s">
        <v>357</v>
      </c>
      <c r="C27" s="367"/>
      <c r="D27" s="367">
        <f>E27</f>
        <v>1166</v>
      </c>
      <c r="E27" s="367">
        <f>E29+E30</f>
        <v>1166</v>
      </c>
      <c r="F27" s="367" t="s">
        <v>510</v>
      </c>
    </row>
    <row r="28" spans="1:6" s="363" customFormat="1" ht="13.5">
      <c r="A28" s="368"/>
      <c r="B28" s="373" t="s">
        <v>604</v>
      </c>
      <c r="C28" s="368"/>
      <c r="D28" s="367"/>
      <c r="E28" s="367"/>
      <c r="F28" s="367"/>
    </row>
    <row r="29" spans="1:6" s="363" customFormat="1" ht="13.5">
      <c r="A29" s="407" t="s">
        <v>541</v>
      </c>
      <c r="B29" s="370" t="s">
        <v>358</v>
      </c>
      <c r="C29" s="367"/>
      <c r="D29" s="367">
        <f>E29</f>
        <v>1155</v>
      </c>
      <c r="E29" s="367">
        <v>1155</v>
      </c>
      <c r="F29" s="367" t="s">
        <v>510</v>
      </c>
    </row>
    <row r="30" spans="1:6" s="363" customFormat="1" ht="13.5">
      <c r="A30" s="407" t="s">
        <v>542</v>
      </c>
      <c r="B30" s="370" t="s">
        <v>359</v>
      </c>
      <c r="C30" s="367"/>
      <c r="D30" s="367">
        <f aca="true" t="shared" si="0" ref="D30:D39">E30</f>
        <v>11</v>
      </c>
      <c r="E30" s="367">
        <v>11</v>
      </c>
      <c r="F30" s="367" t="s">
        <v>510</v>
      </c>
    </row>
    <row r="31" spans="1:6" s="363" customFormat="1" ht="107.25" customHeight="1">
      <c r="A31" s="407" t="s">
        <v>543</v>
      </c>
      <c r="B31" s="371" t="s">
        <v>360</v>
      </c>
      <c r="C31" s="367"/>
      <c r="D31" s="367">
        <f t="shared" si="0"/>
        <v>64</v>
      </c>
      <c r="E31" s="367">
        <v>64</v>
      </c>
      <c r="F31" s="367" t="s">
        <v>510</v>
      </c>
    </row>
    <row r="32" spans="1:6" s="363" customFormat="1" ht="48.75" customHeight="1">
      <c r="A32" s="372" t="s">
        <v>544</v>
      </c>
      <c r="B32" s="373" t="s">
        <v>361</v>
      </c>
      <c r="C32" s="367"/>
      <c r="D32" s="367">
        <f t="shared" si="0"/>
        <v>25</v>
      </c>
      <c r="E32" s="367">
        <v>25</v>
      </c>
      <c r="F32" s="367" t="s">
        <v>510</v>
      </c>
    </row>
    <row r="33" spans="1:6" s="363" customFormat="1" ht="82.5" customHeight="1">
      <c r="A33" s="407" t="s">
        <v>545</v>
      </c>
      <c r="B33" s="373" t="s">
        <v>362</v>
      </c>
      <c r="C33" s="367"/>
      <c r="D33" s="367">
        <f t="shared" si="0"/>
        <v>4330.4</v>
      </c>
      <c r="E33" s="367">
        <f>6515.4-2000-185</f>
        <v>4330.4</v>
      </c>
      <c r="F33" s="367" t="s">
        <v>510</v>
      </c>
    </row>
    <row r="34" spans="1:6" s="363" customFormat="1" ht="32.25" customHeight="1">
      <c r="A34" s="407" t="s">
        <v>546</v>
      </c>
      <c r="B34" s="373" t="s">
        <v>363</v>
      </c>
      <c r="C34" s="367"/>
      <c r="D34" s="367">
        <f t="shared" si="0"/>
        <v>252</v>
      </c>
      <c r="E34" s="367">
        <v>252</v>
      </c>
      <c r="F34" s="367" t="s">
        <v>510</v>
      </c>
    </row>
    <row r="35" spans="1:6" s="363" customFormat="1" ht="90.75" customHeight="1">
      <c r="A35" s="407" t="s">
        <v>547</v>
      </c>
      <c r="B35" s="373" t="s">
        <v>156</v>
      </c>
      <c r="C35" s="367"/>
      <c r="D35" s="367">
        <f t="shared" si="0"/>
        <v>2050</v>
      </c>
      <c r="E35" s="367">
        <v>2050</v>
      </c>
      <c r="F35" s="367" t="s">
        <v>510</v>
      </c>
    </row>
    <row r="36" spans="1:6" s="363" customFormat="1" ht="82.5" customHeight="1">
      <c r="A36" s="407" t="s">
        <v>548</v>
      </c>
      <c r="B36" s="373" t="s">
        <v>364</v>
      </c>
      <c r="C36" s="367"/>
      <c r="D36" s="367">
        <f t="shared" si="0"/>
        <v>710</v>
      </c>
      <c r="E36" s="367">
        <v>710</v>
      </c>
      <c r="F36" s="367" t="s">
        <v>510</v>
      </c>
    </row>
    <row r="37" spans="1:6" s="363" customFormat="1" ht="59.25" customHeight="1">
      <c r="A37" s="407" t="s">
        <v>549</v>
      </c>
      <c r="B37" s="373" t="s">
        <v>365</v>
      </c>
      <c r="C37" s="367"/>
      <c r="D37" s="367">
        <f t="shared" si="0"/>
        <v>0</v>
      </c>
      <c r="E37" s="367">
        <v>0</v>
      </c>
      <c r="F37" s="367" t="s">
        <v>510</v>
      </c>
    </row>
    <row r="38" spans="1:6" s="363" customFormat="1" ht="36" customHeight="1">
      <c r="A38" s="407" t="s">
        <v>550</v>
      </c>
      <c r="B38" s="373" t="s">
        <v>366</v>
      </c>
      <c r="C38" s="367"/>
      <c r="D38" s="367">
        <f t="shared" si="0"/>
        <v>3036</v>
      </c>
      <c r="E38" s="367">
        <f>5036-2000</f>
        <v>3036</v>
      </c>
      <c r="F38" s="367" t="s">
        <v>510</v>
      </c>
    </row>
    <row r="39" spans="1:6" s="363" customFormat="1" ht="37.5" customHeight="1">
      <c r="A39" s="407" t="s">
        <v>551</v>
      </c>
      <c r="B39" s="373" t="s">
        <v>367</v>
      </c>
      <c r="C39" s="367"/>
      <c r="D39" s="367">
        <f t="shared" si="0"/>
        <v>50</v>
      </c>
      <c r="E39" s="367">
        <v>50</v>
      </c>
      <c r="F39" s="367" t="s">
        <v>510</v>
      </c>
    </row>
    <row r="40" spans="1:6" s="389" customFormat="1" ht="63" customHeight="1">
      <c r="A40" s="407" t="s">
        <v>552</v>
      </c>
      <c r="B40" s="373" t="s">
        <v>368</v>
      </c>
      <c r="C40" s="367"/>
      <c r="D40" s="367"/>
      <c r="E40" s="367"/>
      <c r="F40" s="367" t="s">
        <v>510</v>
      </c>
    </row>
    <row r="41" spans="1:6" s="363" customFormat="1" ht="35.25" customHeight="1">
      <c r="A41" s="407" t="s">
        <v>111</v>
      </c>
      <c r="B41" s="373" t="s">
        <v>369</v>
      </c>
      <c r="C41" s="367"/>
      <c r="D41" s="367">
        <f>E41</f>
        <v>50</v>
      </c>
      <c r="E41" s="367">
        <v>50</v>
      </c>
      <c r="F41" s="367" t="s">
        <v>510</v>
      </c>
    </row>
    <row r="42" spans="1:6" s="363" customFormat="1" ht="13.5">
      <c r="A42" s="407">
        <v>1146</v>
      </c>
      <c r="B42" s="373" t="s">
        <v>153</v>
      </c>
      <c r="C42" s="367"/>
      <c r="D42" s="367">
        <f>E42</f>
        <v>500</v>
      </c>
      <c r="E42" s="367">
        <v>500</v>
      </c>
      <c r="F42" s="367" t="s">
        <v>510</v>
      </c>
    </row>
    <row r="43" spans="1:6" s="363" customFormat="1" ht="49.5" customHeight="1">
      <c r="A43" s="407">
        <v>1147</v>
      </c>
      <c r="B43" s="373" t="s">
        <v>154</v>
      </c>
      <c r="C43" s="367"/>
      <c r="D43" s="367"/>
      <c r="E43" s="367"/>
      <c r="F43" s="367" t="s">
        <v>510</v>
      </c>
    </row>
    <row r="44" spans="1:6" s="363" customFormat="1" ht="34.5" customHeight="1">
      <c r="A44" s="407">
        <v>1148</v>
      </c>
      <c r="B44" s="373" t="s">
        <v>157</v>
      </c>
      <c r="C44" s="367"/>
      <c r="D44" s="367">
        <f>E44</f>
        <v>1364</v>
      </c>
      <c r="E44" s="367">
        <v>1364</v>
      </c>
      <c r="F44" s="367" t="s">
        <v>510</v>
      </c>
    </row>
    <row r="45" spans="1:6" s="363" customFormat="1" ht="48.75" customHeight="1">
      <c r="A45" s="407">
        <v>1149</v>
      </c>
      <c r="B45" s="373" t="s">
        <v>158</v>
      </c>
      <c r="C45" s="367"/>
      <c r="D45" s="367">
        <f>E45</f>
        <v>1000</v>
      </c>
      <c r="E45" s="367">
        <v>1000</v>
      </c>
      <c r="F45" s="367" t="s">
        <v>510</v>
      </c>
    </row>
    <row r="46" spans="1:6" s="363" customFormat="1" ht="13.5">
      <c r="A46" s="407">
        <v>1150</v>
      </c>
      <c r="B46" s="373" t="s">
        <v>677</v>
      </c>
      <c r="C46" s="367"/>
      <c r="D46" s="367">
        <f>E46</f>
        <v>0</v>
      </c>
      <c r="E46" s="367"/>
      <c r="F46" s="367" t="s">
        <v>510</v>
      </c>
    </row>
    <row r="47" spans="1:6" ht="43.5" customHeight="1">
      <c r="A47" s="406">
        <v>1150</v>
      </c>
      <c r="B47" s="375" t="s">
        <v>370</v>
      </c>
      <c r="C47" s="376">
        <v>7146</v>
      </c>
      <c r="D47" s="392">
        <f>E47</f>
        <v>5000</v>
      </c>
      <c r="E47" s="392">
        <f>E49</f>
        <v>5000</v>
      </c>
      <c r="F47" s="376" t="s">
        <v>510</v>
      </c>
    </row>
    <row r="48" spans="1:6" s="363" customFormat="1" ht="13.5">
      <c r="A48" s="372"/>
      <c r="B48" s="395" t="s">
        <v>349</v>
      </c>
      <c r="C48" s="368"/>
      <c r="D48" s="393"/>
      <c r="E48" s="393"/>
      <c r="F48" s="368"/>
    </row>
    <row r="49" spans="1:6" s="363" customFormat="1" ht="24.75" customHeight="1">
      <c r="A49" s="407" t="s">
        <v>553</v>
      </c>
      <c r="B49" s="366" t="s">
        <v>371</v>
      </c>
      <c r="C49" s="367"/>
      <c r="D49" s="367">
        <f>E49</f>
        <v>5000</v>
      </c>
      <c r="E49" s="367">
        <f>E52+E53</f>
        <v>5000</v>
      </c>
      <c r="F49" s="367" t="s">
        <v>510</v>
      </c>
    </row>
    <row r="50" spans="1:6" s="363" customFormat="1" ht="13.5">
      <c r="A50" s="407"/>
      <c r="B50" s="366" t="s">
        <v>372</v>
      </c>
      <c r="C50" s="368"/>
      <c r="D50" s="393"/>
      <c r="E50" s="367"/>
      <c r="F50" s="367"/>
    </row>
    <row r="51" spans="1:6" s="389" customFormat="1" ht="14.25">
      <c r="A51" s="407"/>
      <c r="B51" s="366" t="s">
        <v>349</v>
      </c>
      <c r="C51" s="368"/>
      <c r="D51" s="393"/>
      <c r="E51" s="367"/>
      <c r="F51" s="367"/>
    </row>
    <row r="52" spans="1:6" s="363" customFormat="1" ht="103.5" customHeight="1">
      <c r="A52" s="407" t="s">
        <v>554</v>
      </c>
      <c r="B52" s="373" t="s">
        <v>373</v>
      </c>
      <c r="C52" s="367"/>
      <c r="D52" s="367">
        <f>E52</f>
        <v>1000</v>
      </c>
      <c r="E52" s="367">
        <v>1000</v>
      </c>
      <c r="F52" s="367" t="s">
        <v>510</v>
      </c>
    </row>
    <row r="53" spans="1:6" ht="105" customHeight="1">
      <c r="A53" s="372" t="s">
        <v>555</v>
      </c>
      <c r="B53" s="371" t="s">
        <v>374</v>
      </c>
      <c r="C53" s="367"/>
      <c r="D53" s="367">
        <f>E53</f>
        <v>4000</v>
      </c>
      <c r="E53" s="367">
        <v>4000</v>
      </c>
      <c r="F53" s="367" t="s">
        <v>510</v>
      </c>
    </row>
    <row r="54" spans="1:6" s="363" customFormat="1" ht="20.25" customHeight="1">
      <c r="A54" s="406">
        <v>1160</v>
      </c>
      <c r="B54" s="375" t="s">
        <v>375</v>
      </c>
      <c r="C54" s="376">
        <v>7161</v>
      </c>
      <c r="D54" s="392"/>
      <c r="E54" s="392"/>
      <c r="F54" s="376" t="s">
        <v>510</v>
      </c>
    </row>
    <row r="55" spans="1:6" s="363" customFormat="1" ht="20.25" customHeight="1">
      <c r="A55" s="407"/>
      <c r="B55" s="366" t="s">
        <v>376</v>
      </c>
      <c r="C55" s="368"/>
      <c r="D55" s="393"/>
      <c r="E55" s="393"/>
      <c r="F55" s="367"/>
    </row>
    <row r="56" spans="1:6" s="363" customFormat="1" ht="20.25" customHeight="1">
      <c r="A56" s="372"/>
      <c r="B56" s="366" t="s">
        <v>349</v>
      </c>
      <c r="C56" s="368"/>
      <c r="D56" s="393"/>
      <c r="E56" s="393"/>
      <c r="F56" s="368"/>
    </row>
    <row r="57" spans="1:6" s="363" customFormat="1" ht="46.5" customHeight="1">
      <c r="A57" s="407" t="s">
        <v>556</v>
      </c>
      <c r="B57" s="366" t="s">
        <v>377</v>
      </c>
      <c r="C57" s="367"/>
      <c r="D57" s="367"/>
      <c r="E57" s="367"/>
      <c r="F57" s="367" t="s">
        <v>510</v>
      </c>
    </row>
    <row r="58" spans="1:6" s="389" customFormat="1" ht="20.25" customHeight="1">
      <c r="A58" s="407"/>
      <c r="B58" s="366" t="s">
        <v>378</v>
      </c>
      <c r="C58" s="368"/>
      <c r="D58" s="393"/>
      <c r="E58" s="367"/>
      <c r="F58" s="367"/>
    </row>
    <row r="59" spans="1:6" s="363" customFormat="1" ht="20.25" customHeight="1">
      <c r="A59" s="408" t="s">
        <v>557</v>
      </c>
      <c r="B59" s="373" t="s">
        <v>379</v>
      </c>
      <c r="C59" s="367"/>
      <c r="D59" s="367"/>
      <c r="E59" s="367"/>
      <c r="F59" s="367" t="s">
        <v>510</v>
      </c>
    </row>
    <row r="60" spans="1:6" s="389" customFormat="1" ht="20.25" customHeight="1">
      <c r="A60" s="408" t="s">
        <v>558</v>
      </c>
      <c r="B60" s="373" t="s">
        <v>380</v>
      </c>
      <c r="C60" s="367"/>
      <c r="D60" s="367"/>
      <c r="E60" s="367"/>
      <c r="F60" s="367" t="s">
        <v>510</v>
      </c>
    </row>
    <row r="61" spans="1:6" s="363" customFormat="1" ht="60" customHeight="1">
      <c r="A61" s="408" t="s">
        <v>559</v>
      </c>
      <c r="B61" s="373" t="s">
        <v>381</v>
      </c>
      <c r="C61" s="367"/>
      <c r="D61" s="367"/>
      <c r="E61" s="367"/>
      <c r="F61" s="367" t="s">
        <v>510</v>
      </c>
    </row>
    <row r="62" spans="1:6" ht="75.75" customHeight="1">
      <c r="A62" s="408" t="s">
        <v>511</v>
      </c>
      <c r="B62" s="366" t="s">
        <v>382</v>
      </c>
      <c r="C62" s="367"/>
      <c r="D62" s="367"/>
      <c r="E62" s="367"/>
      <c r="F62" s="367" t="s">
        <v>510</v>
      </c>
    </row>
    <row r="63" spans="1:6" s="389" customFormat="1" ht="16.5">
      <c r="A63" s="406">
        <v>1200</v>
      </c>
      <c r="B63" s="394" t="s">
        <v>383</v>
      </c>
      <c r="C63" s="376">
        <v>7300</v>
      </c>
      <c r="D63" s="392">
        <f>E63+F63</f>
        <v>779171.8</v>
      </c>
      <c r="E63" s="392">
        <f>E78</f>
        <v>590375.5</v>
      </c>
      <c r="F63" s="376">
        <f>F88</f>
        <v>188796.3</v>
      </c>
    </row>
    <row r="64" spans="1:6" s="389" customFormat="1" ht="27">
      <c r="A64" s="372"/>
      <c r="B64" s="395" t="s">
        <v>384</v>
      </c>
      <c r="C64" s="368"/>
      <c r="D64" s="393"/>
      <c r="E64" s="393"/>
      <c r="F64" s="368"/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52.5" customHeight="1">
      <c r="A66" s="406">
        <v>1210</v>
      </c>
      <c r="B66" s="375" t="s">
        <v>385</v>
      </c>
      <c r="C66" s="376">
        <v>7311</v>
      </c>
      <c r="D66" s="392"/>
      <c r="E66" s="392"/>
      <c r="F66" s="376" t="s">
        <v>510</v>
      </c>
    </row>
    <row r="67" spans="1:6" ht="13.5">
      <c r="A67" s="372"/>
      <c r="B67" s="395" t="s">
        <v>349</v>
      </c>
      <c r="C67" s="368"/>
      <c r="D67" s="393"/>
      <c r="E67" s="393"/>
      <c r="F67" s="368"/>
    </row>
    <row r="68" spans="1:6" s="389" customFormat="1" ht="70.5" customHeight="1">
      <c r="A68" s="407" t="s">
        <v>560</v>
      </c>
      <c r="B68" s="366" t="s">
        <v>386</v>
      </c>
      <c r="C68" s="374"/>
      <c r="D68" s="367"/>
      <c r="E68" s="367"/>
      <c r="F68" s="367" t="s">
        <v>510</v>
      </c>
    </row>
    <row r="69" spans="1:6" ht="56.25" customHeight="1">
      <c r="A69" s="409" t="s">
        <v>283</v>
      </c>
      <c r="B69" s="375" t="s">
        <v>387</v>
      </c>
      <c r="C69" s="396">
        <v>7312</v>
      </c>
      <c r="D69" s="376"/>
      <c r="E69" s="376" t="s">
        <v>510</v>
      </c>
      <c r="F69" s="367"/>
    </row>
    <row r="70" spans="1:6" s="389" customFormat="1" ht="14.25">
      <c r="A70" s="409"/>
      <c r="B70" s="395" t="s">
        <v>349</v>
      </c>
      <c r="C70" s="376"/>
      <c r="D70" s="313"/>
      <c r="E70" s="313"/>
      <c r="F70" s="376"/>
    </row>
    <row r="71" spans="1:6" s="363" customFormat="1" ht="69.75" customHeight="1">
      <c r="A71" s="372" t="s">
        <v>284</v>
      </c>
      <c r="B71" s="366" t="s">
        <v>388</v>
      </c>
      <c r="C71" s="374"/>
      <c r="D71" s="367"/>
      <c r="E71" s="367" t="s">
        <v>510</v>
      </c>
      <c r="F71" s="367"/>
    </row>
    <row r="72" spans="1:6" ht="42" customHeight="1">
      <c r="A72" s="409" t="s">
        <v>561</v>
      </c>
      <c r="B72" s="375" t="s">
        <v>389</v>
      </c>
      <c r="C72" s="396">
        <v>7321</v>
      </c>
      <c r="D72" s="376"/>
      <c r="E72" s="376"/>
      <c r="F72" s="376" t="s">
        <v>510</v>
      </c>
    </row>
    <row r="73" spans="1:6" s="363" customFormat="1" ht="14.25">
      <c r="A73" s="409"/>
      <c r="B73" s="395" t="s">
        <v>349</v>
      </c>
      <c r="C73" s="376"/>
      <c r="D73" s="313"/>
      <c r="E73" s="313"/>
      <c r="F73" s="376"/>
    </row>
    <row r="74" spans="1:6" ht="69" customHeight="1">
      <c r="A74" s="407" t="s">
        <v>562</v>
      </c>
      <c r="B74" s="366" t="s">
        <v>390</v>
      </c>
      <c r="C74" s="374"/>
      <c r="D74" s="367"/>
      <c r="E74" s="367"/>
      <c r="F74" s="367" t="s">
        <v>510</v>
      </c>
    </row>
    <row r="75" spans="1:6" ht="51.75" customHeight="1">
      <c r="A75" s="409" t="s">
        <v>563</v>
      </c>
      <c r="B75" s="375" t="s">
        <v>391</v>
      </c>
      <c r="C75" s="396">
        <v>7322</v>
      </c>
      <c r="D75" s="376"/>
      <c r="E75" s="376" t="s">
        <v>510</v>
      </c>
      <c r="F75" s="367"/>
    </row>
    <row r="76" spans="1:6" ht="14.25">
      <c r="A76" s="409"/>
      <c r="B76" s="395" t="s">
        <v>349</v>
      </c>
      <c r="C76" s="376"/>
      <c r="D76" s="313"/>
      <c r="E76" s="313"/>
      <c r="F76" s="376"/>
    </row>
    <row r="77" spans="1:6" ht="60" customHeight="1">
      <c r="A77" s="407" t="s">
        <v>564</v>
      </c>
      <c r="B77" s="366" t="s">
        <v>392</v>
      </c>
      <c r="C77" s="374"/>
      <c r="D77" s="367"/>
      <c r="E77" s="367" t="s">
        <v>510</v>
      </c>
      <c r="F77" s="367"/>
    </row>
    <row r="78" spans="1:6" ht="53.25" customHeight="1">
      <c r="A78" s="406">
        <v>1250</v>
      </c>
      <c r="B78" s="375" t="s">
        <v>393</v>
      </c>
      <c r="C78" s="376">
        <v>7331</v>
      </c>
      <c r="D78" s="392">
        <f>E78</f>
        <v>590375.5</v>
      </c>
      <c r="E78" s="392">
        <f>E81+E82+E86+E87</f>
        <v>590375.5</v>
      </c>
      <c r="F78" s="376" t="s">
        <v>510</v>
      </c>
    </row>
    <row r="79" spans="1:6" ht="21.75" customHeight="1">
      <c r="A79" s="372"/>
      <c r="B79" s="395" t="s">
        <v>394</v>
      </c>
      <c r="C79" s="368"/>
      <c r="D79" s="393"/>
      <c r="E79" s="393"/>
      <c r="F79" s="368"/>
    </row>
    <row r="80" spans="1:6" ht="13.5">
      <c r="A80" s="372"/>
      <c r="B80" s="395" t="s">
        <v>604</v>
      </c>
      <c r="C80" s="368"/>
      <c r="D80" s="393"/>
      <c r="E80" s="393"/>
      <c r="F80" s="368"/>
    </row>
    <row r="81" spans="1:6" ht="27">
      <c r="A81" s="407" t="s">
        <v>565</v>
      </c>
      <c r="B81" s="366" t="s">
        <v>395</v>
      </c>
      <c r="C81" s="367"/>
      <c r="D81" s="367">
        <f>E81</f>
        <v>548271.9</v>
      </c>
      <c r="E81" s="367">
        <f>548370.3-98.4</f>
        <v>548271.9</v>
      </c>
      <c r="F81" s="367" t="s">
        <v>510</v>
      </c>
    </row>
    <row r="82" spans="1:6" ht="33.75" customHeight="1">
      <c r="A82" s="407" t="s">
        <v>566</v>
      </c>
      <c r="B82" s="366" t="s">
        <v>396</v>
      </c>
      <c r="C82" s="374"/>
      <c r="D82" s="367">
        <f>E82</f>
        <v>31601.7</v>
      </c>
      <c r="E82" s="367">
        <f>E84+E85</f>
        <v>31601.7</v>
      </c>
      <c r="F82" s="367" t="s">
        <v>510</v>
      </c>
    </row>
    <row r="83" spans="1:6" s="389" customFormat="1" ht="14.25">
      <c r="A83" s="407"/>
      <c r="B83" s="371" t="s">
        <v>349</v>
      </c>
      <c r="C83" s="374"/>
      <c r="D83" s="367"/>
      <c r="E83" s="367"/>
      <c r="F83" s="367"/>
    </row>
    <row r="84" spans="1:6" s="363" customFormat="1" ht="63" customHeight="1">
      <c r="A84" s="407" t="s">
        <v>567</v>
      </c>
      <c r="B84" s="370" t="s">
        <v>397</v>
      </c>
      <c r="C84" s="367"/>
      <c r="D84" s="367">
        <f>E84</f>
        <v>98.4</v>
      </c>
      <c r="E84" s="367">
        <v>98.4</v>
      </c>
      <c r="F84" s="367" t="s">
        <v>510</v>
      </c>
    </row>
    <row r="85" spans="1:6" ht="47.25" customHeight="1">
      <c r="A85" s="407" t="s">
        <v>568</v>
      </c>
      <c r="B85" s="370" t="s">
        <v>398</v>
      </c>
      <c r="C85" s="367"/>
      <c r="D85" s="367">
        <f>E85</f>
        <v>31503.3</v>
      </c>
      <c r="E85" s="367">
        <f>31117.2+386.1</f>
        <v>31503.3</v>
      </c>
      <c r="F85" s="367" t="s">
        <v>510</v>
      </c>
    </row>
    <row r="86" spans="1:6" ht="48" customHeight="1">
      <c r="A86" s="407" t="s">
        <v>569</v>
      </c>
      <c r="B86" s="366" t="s">
        <v>399</v>
      </c>
      <c r="C86" s="374"/>
      <c r="D86" s="367">
        <f>E86</f>
        <v>10501.9</v>
      </c>
      <c r="E86" s="367">
        <v>10501.9</v>
      </c>
      <c r="F86" s="367" t="s">
        <v>510</v>
      </c>
    </row>
    <row r="87" spans="1:6" ht="45" customHeight="1">
      <c r="A87" s="407" t="s">
        <v>570</v>
      </c>
      <c r="B87" s="366" t="s">
        <v>400</v>
      </c>
      <c r="C87" s="374"/>
      <c r="D87" s="367"/>
      <c r="E87" s="367"/>
      <c r="F87" s="367" t="s">
        <v>510</v>
      </c>
    </row>
    <row r="88" spans="1:6" s="389" customFormat="1" ht="48.75" customHeight="1">
      <c r="A88" s="406">
        <v>1260</v>
      </c>
      <c r="B88" s="375" t="s">
        <v>401</v>
      </c>
      <c r="C88" s="376">
        <v>7332</v>
      </c>
      <c r="D88" s="392">
        <f>F88</f>
        <v>188796.3</v>
      </c>
      <c r="E88" s="376" t="s">
        <v>510</v>
      </c>
      <c r="F88" s="376">
        <f>F91</f>
        <v>188796.3</v>
      </c>
    </row>
    <row r="89" spans="1:6" s="363" customFormat="1" ht="16.5" customHeight="1">
      <c r="A89" s="372"/>
      <c r="B89" s="395" t="s">
        <v>402</v>
      </c>
      <c r="C89" s="368"/>
      <c r="D89" s="393"/>
      <c r="E89" s="367"/>
      <c r="F89" s="368"/>
    </row>
    <row r="90" spans="1:6" ht="13.5">
      <c r="A90" s="372"/>
      <c r="B90" s="395" t="s">
        <v>349</v>
      </c>
      <c r="C90" s="368"/>
      <c r="D90" s="393"/>
      <c r="E90" s="367"/>
      <c r="F90" s="368"/>
    </row>
    <row r="91" spans="1:6" s="389" customFormat="1" ht="48.75" customHeight="1">
      <c r="A91" s="407" t="s">
        <v>571</v>
      </c>
      <c r="B91" s="366" t="s">
        <v>403</v>
      </c>
      <c r="C91" s="374"/>
      <c r="D91" s="367">
        <f>F91</f>
        <v>188796.3</v>
      </c>
      <c r="E91" s="367" t="s">
        <v>510</v>
      </c>
      <c r="F91" s="410">
        <v>188796.3</v>
      </c>
    </row>
    <row r="92" spans="1:6" s="363" customFormat="1" ht="48.75" customHeight="1">
      <c r="A92" s="407" t="s">
        <v>572</v>
      </c>
      <c r="B92" s="366" t="s">
        <v>404</v>
      </c>
      <c r="C92" s="374"/>
      <c r="D92" s="367"/>
      <c r="E92" s="367" t="s">
        <v>510</v>
      </c>
      <c r="F92" s="367"/>
    </row>
    <row r="93" spans="1:6" s="363" customFormat="1" ht="21" customHeight="1">
      <c r="A93" s="406">
        <v>1300</v>
      </c>
      <c r="B93" s="375" t="s">
        <v>405</v>
      </c>
      <c r="C93" s="376">
        <v>7400</v>
      </c>
      <c r="D93" s="392">
        <f>E93</f>
        <v>156996.07</v>
      </c>
      <c r="E93" s="392">
        <f>E99+E102+E109+E115+E120+E125+E135</f>
        <v>156996.07</v>
      </c>
      <c r="F93" s="376"/>
    </row>
    <row r="94" spans="1:6" ht="37.5" customHeight="1">
      <c r="A94" s="372"/>
      <c r="B94" s="395" t="s">
        <v>406</v>
      </c>
      <c r="C94" s="368"/>
      <c r="D94" s="393"/>
      <c r="E94" s="393"/>
      <c r="F94" s="368"/>
    </row>
    <row r="95" spans="1:6" ht="13.5">
      <c r="A95" s="372"/>
      <c r="B95" s="395" t="s">
        <v>349</v>
      </c>
      <c r="C95" s="368"/>
      <c r="D95" s="393"/>
      <c r="E95" s="393"/>
      <c r="F95" s="368"/>
    </row>
    <row r="96" spans="1:6" ht="25.5" customHeight="1">
      <c r="A96" s="406">
        <v>1310</v>
      </c>
      <c r="B96" s="375" t="s">
        <v>407</v>
      </c>
      <c r="C96" s="376">
        <v>7411</v>
      </c>
      <c r="D96" s="392"/>
      <c r="E96" s="376" t="s">
        <v>510</v>
      </c>
      <c r="F96" s="376"/>
    </row>
    <row r="97" spans="1:6" ht="18.75" customHeight="1">
      <c r="A97" s="372"/>
      <c r="B97" s="395" t="s">
        <v>349</v>
      </c>
      <c r="C97" s="368"/>
      <c r="D97" s="393"/>
      <c r="E97" s="367"/>
      <c r="F97" s="368"/>
    </row>
    <row r="98" spans="1:6" s="389" customFormat="1" ht="49.5" customHeight="1">
      <c r="A98" s="407" t="s">
        <v>573</v>
      </c>
      <c r="B98" s="366" t="s">
        <v>408</v>
      </c>
      <c r="C98" s="374"/>
      <c r="D98" s="367"/>
      <c r="E98" s="367" t="s">
        <v>510</v>
      </c>
      <c r="F98" s="367"/>
    </row>
    <row r="99" spans="1:6" s="363" customFormat="1" ht="21.75" customHeight="1">
      <c r="A99" s="406">
        <v>1320</v>
      </c>
      <c r="B99" s="375" t="s">
        <v>409</v>
      </c>
      <c r="C99" s="376">
        <v>7412</v>
      </c>
      <c r="D99" s="392"/>
      <c r="E99" s="392"/>
      <c r="F99" s="376" t="s">
        <v>510</v>
      </c>
    </row>
    <row r="100" spans="1:6" ht="17.25" customHeight="1">
      <c r="A100" s="372"/>
      <c r="B100" s="395" t="s">
        <v>349</v>
      </c>
      <c r="C100" s="368"/>
      <c r="D100" s="393"/>
      <c r="E100" s="393"/>
      <c r="F100" s="368"/>
    </row>
    <row r="101" spans="1:6" s="389" customFormat="1" ht="48.75" customHeight="1">
      <c r="A101" s="407" t="s">
        <v>574</v>
      </c>
      <c r="B101" s="366" t="s">
        <v>410</v>
      </c>
      <c r="C101" s="374"/>
      <c r="D101" s="367"/>
      <c r="E101" s="367"/>
      <c r="F101" s="367" t="s">
        <v>510</v>
      </c>
    </row>
    <row r="102" spans="1:6" s="363" customFormat="1" ht="21" customHeight="1">
      <c r="A102" s="406">
        <v>1330</v>
      </c>
      <c r="B102" s="375" t="s">
        <v>411</v>
      </c>
      <c r="C102" s="376">
        <v>7415</v>
      </c>
      <c r="D102" s="392">
        <f>E102</f>
        <v>59781.8</v>
      </c>
      <c r="E102" s="392">
        <f>E105+E107+E108+E106</f>
        <v>59781.8</v>
      </c>
      <c r="F102" s="376" t="s">
        <v>510</v>
      </c>
    </row>
    <row r="103" spans="1:6" s="389" customFormat="1" ht="21.75" customHeight="1">
      <c r="A103" s="372"/>
      <c r="B103" s="395" t="s">
        <v>412</v>
      </c>
      <c r="C103" s="368"/>
      <c r="D103" s="393"/>
      <c r="E103" s="393"/>
      <c r="F103" s="368"/>
    </row>
    <row r="104" spans="1:6" ht="18.75" customHeight="1">
      <c r="A104" s="372"/>
      <c r="B104" s="395" t="s">
        <v>349</v>
      </c>
      <c r="C104" s="368"/>
      <c r="D104" s="393"/>
      <c r="E104" s="393"/>
      <c r="F104" s="368"/>
    </row>
    <row r="105" spans="1:6" s="389" customFormat="1" ht="32.25" customHeight="1">
      <c r="A105" s="407" t="s">
        <v>575</v>
      </c>
      <c r="B105" s="366" t="s">
        <v>413</v>
      </c>
      <c r="C105" s="374"/>
      <c r="D105" s="367">
        <f>E105</f>
        <v>22327</v>
      </c>
      <c r="E105" s="367">
        <v>22327</v>
      </c>
      <c r="F105" s="367" t="s">
        <v>510</v>
      </c>
    </row>
    <row r="106" spans="1:6" ht="39" customHeight="1">
      <c r="A106" s="407" t="s">
        <v>576</v>
      </c>
      <c r="B106" s="366" t="s">
        <v>414</v>
      </c>
      <c r="C106" s="374"/>
      <c r="D106" s="367">
        <f>E106</f>
        <v>655</v>
      </c>
      <c r="E106" s="367">
        <v>655</v>
      </c>
      <c r="F106" s="367" t="s">
        <v>510</v>
      </c>
    </row>
    <row r="107" spans="1:6" s="389" customFormat="1" ht="61.5" customHeight="1">
      <c r="A107" s="407" t="s">
        <v>577</v>
      </c>
      <c r="B107" s="366" t="s">
        <v>415</v>
      </c>
      <c r="C107" s="374"/>
      <c r="D107" s="367">
        <f>E107</f>
        <v>22257.8</v>
      </c>
      <c r="E107" s="367">
        <v>22257.8</v>
      </c>
      <c r="F107" s="367" t="s">
        <v>510</v>
      </c>
    </row>
    <row r="108" spans="1:6" s="363" customFormat="1" ht="24" customHeight="1">
      <c r="A108" s="372" t="s">
        <v>512</v>
      </c>
      <c r="B108" s="366" t="s">
        <v>416</v>
      </c>
      <c r="C108" s="374"/>
      <c r="D108" s="367">
        <f>E108</f>
        <v>14542</v>
      </c>
      <c r="E108" s="367">
        <v>14542</v>
      </c>
      <c r="F108" s="367" t="s">
        <v>510</v>
      </c>
    </row>
    <row r="109" spans="1:6" ht="39.75" customHeight="1">
      <c r="A109" s="406">
        <v>1340</v>
      </c>
      <c r="B109" s="375" t="s">
        <v>417</v>
      </c>
      <c r="C109" s="376">
        <v>7421</v>
      </c>
      <c r="D109" s="392">
        <f>E109</f>
        <v>6475.27</v>
      </c>
      <c r="E109" s="392">
        <f>E113</f>
        <v>6475.27</v>
      </c>
      <c r="F109" s="376" t="s">
        <v>510</v>
      </c>
    </row>
    <row r="110" spans="1:6" s="389" customFormat="1" ht="18" customHeight="1">
      <c r="A110" s="372"/>
      <c r="B110" s="395" t="s">
        <v>418</v>
      </c>
      <c r="C110" s="368"/>
      <c r="D110" s="393"/>
      <c r="E110" s="393"/>
      <c r="F110" s="368"/>
    </row>
    <row r="111" spans="1:6" s="389" customFormat="1" ht="14.25">
      <c r="A111" s="372"/>
      <c r="B111" s="395" t="s">
        <v>349</v>
      </c>
      <c r="C111" s="368"/>
      <c r="D111" s="393"/>
      <c r="E111" s="393"/>
      <c r="F111" s="368"/>
    </row>
    <row r="112" spans="1:6" s="363" customFormat="1" ht="81">
      <c r="A112" s="407" t="s">
        <v>513</v>
      </c>
      <c r="B112" s="366" t="s">
        <v>419</v>
      </c>
      <c r="C112" s="374"/>
      <c r="D112" s="367"/>
      <c r="E112" s="367"/>
      <c r="F112" s="367" t="s">
        <v>510</v>
      </c>
    </row>
    <row r="113" spans="1:6" ht="65.25" customHeight="1">
      <c r="A113" s="407" t="s">
        <v>329</v>
      </c>
      <c r="B113" s="366" t="s">
        <v>420</v>
      </c>
      <c r="C113" s="367"/>
      <c r="D113" s="367">
        <f>E113</f>
        <v>6475.27</v>
      </c>
      <c r="E113" s="367">
        <f>3436.5+38.77+1500+1500</f>
        <v>6475.27</v>
      </c>
      <c r="F113" s="367" t="s">
        <v>510</v>
      </c>
    </row>
    <row r="114" spans="1:6" ht="79.5" customHeight="1">
      <c r="A114" s="407" t="s">
        <v>109</v>
      </c>
      <c r="B114" s="366" t="s">
        <v>421</v>
      </c>
      <c r="C114" s="367"/>
      <c r="D114" s="367"/>
      <c r="E114" s="367"/>
      <c r="F114" s="367" t="s">
        <v>510</v>
      </c>
    </row>
    <row r="115" spans="1:6" s="389" customFormat="1" ht="19.5" customHeight="1">
      <c r="A115" s="406">
        <v>1350</v>
      </c>
      <c r="B115" s="375" t="s">
        <v>422</v>
      </c>
      <c r="C115" s="376">
        <v>7422</v>
      </c>
      <c r="D115" s="392">
        <f>E115</f>
        <v>87739</v>
      </c>
      <c r="E115" s="392">
        <f>E118+E119</f>
        <v>87739</v>
      </c>
      <c r="F115" s="376" t="s">
        <v>510</v>
      </c>
    </row>
    <row r="116" spans="1:6" s="389" customFormat="1" ht="14.25">
      <c r="A116" s="372"/>
      <c r="B116" s="395" t="s">
        <v>423</v>
      </c>
      <c r="C116" s="368"/>
      <c r="D116" s="393"/>
      <c r="E116" s="393"/>
      <c r="F116" s="368"/>
    </row>
    <row r="117" spans="1:6" s="363" customFormat="1" ht="13.5">
      <c r="A117" s="372"/>
      <c r="B117" s="395" t="s">
        <v>349</v>
      </c>
      <c r="C117" s="368"/>
      <c r="D117" s="393"/>
      <c r="E117" s="393"/>
      <c r="F117" s="368"/>
    </row>
    <row r="118" spans="1:6" ht="18" customHeight="1">
      <c r="A118" s="407" t="s">
        <v>578</v>
      </c>
      <c r="B118" s="366" t="s">
        <v>424</v>
      </c>
      <c r="C118" s="375"/>
      <c r="D118" s="376">
        <f>E118</f>
        <v>75739</v>
      </c>
      <c r="E118" s="376">
        <f>114586-7300-1500-1500-17715-3000-2202-2630-3000</f>
        <v>75739</v>
      </c>
      <c r="F118" s="367" t="s">
        <v>510</v>
      </c>
    </row>
    <row r="119" spans="1:6" s="389" customFormat="1" ht="51" customHeight="1">
      <c r="A119" s="407" t="s">
        <v>579</v>
      </c>
      <c r="B119" s="366" t="s">
        <v>425</v>
      </c>
      <c r="C119" s="367"/>
      <c r="D119" s="367">
        <f>E119</f>
        <v>12000</v>
      </c>
      <c r="E119" s="367">
        <v>12000</v>
      </c>
      <c r="F119" s="367" t="s">
        <v>510</v>
      </c>
    </row>
    <row r="120" spans="1:6" ht="20.25" customHeight="1">
      <c r="A120" s="406">
        <v>1360</v>
      </c>
      <c r="B120" s="375" t="s">
        <v>426</v>
      </c>
      <c r="C120" s="376">
        <v>7431</v>
      </c>
      <c r="D120" s="392">
        <f>E120</f>
        <v>3000</v>
      </c>
      <c r="E120" s="392">
        <f>E123</f>
        <v>3000</v>
      </c>
      <c r="F120" s="376" t="s">
        <v>510</v>
      </c>
    </row>
    <row r="121" spans="1:6" ht="13.5">
      <c r="A121" s="372"/>
      <c r="B121" s="395" t="s">
        <v>427</v>
      </c>
      <c r="C121" s="368"/>
      <c r="D121" s="393"/>
      <c r="E121" s="393"/>
      <c r="F121" s="368"/>
    </row>
    <row r="122" spans="1:6" ht="14.25" customHeight="1">
      <c r="A122" s="372"/>
      <c r="B122" s="395" t="s">
        <v>349</v>
      </c>
      <c r="C122" s="368"/>
      <c r="D122" s="393"/>
      <c r="E122" s="393"/>
      <c r="F122" s="368"/>
    </row>
    <row r="123" spans="1:6" ht="61.5" customHeight="1">
      <c r="A123" s="407" t="s">
        <v>580</v>
      </c>
      <c r="B123" s="366" t="s">
        <v>428</v>
      </c>
      <c r="C123" s="374"/>
      <c r="D123" s="367">
        <f>E123</f>
        <v>3000</v>
      </c>
      <c r="E123" s="367">
        <v>3000</v>
      </c>
      <c r="F123" s="367" t="s">
        <v>510</v>
      </c>
    </row>
    <row r="124" spans="1:6" ht="48.75" customHeight="1">
      <c r="A124" s="407" t="s">
        <v>581</v>
      </c>
      <c r="B124" s="366" t="s">
        <v>429</v>
      </c>
      <c r="C124" s="374"/>
      <c r="D124" s="367"/>
      <c r="E124" s="367"/>
      <c r="F124" s="367" t="s">
        <v>510</v>
      </c>
    </row>
    <row r="125" spans="1:6" ht="36" customHeight="1">
      <c r="A125" s="406">
        <v>1370</v>
      </c>
      <c r="B125" s="375" t="s">
        <v>430</v>
      </c>
      <c r="C125" s="376">
        <v>7441</v>
      </c>
      <c r="D125" s="367"/>
      <c r="E125" s="367"/>
      <c r="F125" s="376" t="s">
        <v>510</v>
      </c>
    </row>
    <row r="126" spans="1:6" ht="16.5" customHeight="1">
      <c r="A126" s="372"/>
      <c r="B126" s="395" t="s">
        <v>431</v>
      </c>
      <c r="C126" s="368"/>
      <c r="D126" s="393"/>
      <c r="E126" s="367"/>
      <c r="F126" s="368"/>
    </row>
    <row r="127" spans="1:6" ht="15.75" customHeight="1">
      <c r="A127" s="372"/>
      <c r="B127" s="395" t="s">
        <v>349</v>
      </c>
      <c r="C127" s="368"/>
      <c r="D127" s="393"/>
      <c r="E127" s="367"/>
      <c r="F127" s="368"/>
    </row>
    <row r="128" spans="1:6" ht="125.25" customHeight="1">
      <c r="A128" s="372" t="s">
        <v>582</v>
      </c>
      <c r="B128" s="366" t="s">
        <v>432</v>
      </c>
      <c r="C128" s="374"/>
      <c r="D128" s="367"/>
      <c r="E128" s="367"/>
      <c r="F128" s="367" t="s">
        <v>510</v>
      </c>
    </row>
    <row r="129" spans="1:6" ht="123.75" customHeight="1">
      <c r="A129" s="407" t="s">
        <v>110</v>
      </c>
      <c r="B129" s="366" t="s">
        <v>433</v>
      </c>
      <c r="C129" s="374"/>
      <c r="D129" s="367"/>
      <c r="E129" s="367"/>
      <c r="F129" s="367" t="s">
        <v>510</v>
      </c>
    </row>
    <row r="130" spans="1:6" ht="42" customHeight="1">
      <c r="A130" s="406">
        <v>1380</v>
      </c>
      <c r="B130" s="375" t="s">
        <v>434</v>
      </c>
      <c r="C130" s="376">
        <v>7442</v>
      </c>
      <c r="D130" s="392"/>
      <c r="E130" s="376" t="s">
        <v>510</v>
      </c>
      <c r="F130" s="376"/>
    </row>
    <row r="131" spans="1:6" ht="13.5">
      <c r="A131" s="372"/>
      <c r="B131" s="395" t="s">
        <v>435</v>
      </c>
      <c r="C131" s="368"/>
      <c r="D131" s="393"/>
      <c r="E131" s="367"/>
      <c r="F131" s="368"/>
    </row>
    <row r="132" spans="1:6" ht="13.5">
      <c r="A132" s="372"/>
      <c r="B132" s="395" t="s">
        <v>349</v>
      </c>
      <c r="C132" s="368"/>
      <c r="D132" s="393"/>
      <c r="E132" s="367"/>
      <c r="F132" s="368"/>
    </row>
    <row r="133" spans="1:6" ht="131.25" customHeight="1">
      <c r="A133" s="407" t="s">
        <v>583</v>
      </c>
      <c r="B133" s="366" t="s">
        <v>436</v>
      </c>
      <c r="C133" s="374"/>
      <c r="D133" s="410"/>
      <c r="E133" s="367" t="s">
        <v>510</v>
      </c>
      <c r="F133" s="410"/>
    </row>
    <row r="134" spans="1:6" ht="102.75" customHeight="1">
      <c r="A134" s="407" t="s">
        <v>584</v>
      </c>
      <c r="B134" s="366" t="s">
        <v>437</v>
      </c>
      <c r="C134" s="374"/>
      <c r="D134" s="410"/>
      <c r="E134" s="367" t="s">
        <v>510</v>
      </c>
      <c r="F134" s="377"/>
    </row>
    <row r="135" spans="1:6" ht="14.25">
      <c r="A135" s="409" t="s">
        <v>330</v>
      </c>
      <c r="B135" s="375" t="s">
        <v>438</v>
      </c>
      <c r="C135" s="376">
        <v>7451</v>
      </c>
      <c r="D135" s="392"/>
      <c r="E135" s="392"/>
      <c r="F135" s="376"/>
    </row>
    <row r="136" spans="1:6" ht="14.25">
      <c r="A136" s="407"/>
      <c r="B136" s="395" t="s">
        <v>439</v>
      </c>
      <c r="C136" s="376"/>
      <c r="D136" s="393"/>
      <c r="E136" s="393"/>
      <c r="F136" s="368"/>
    </row>
    <row r="137" spans="1:6" ht="14.25">
      <c r="A137" s="407"/>
      <c r="B137" s="395" t="s">
        <v>349</v>
      </c>
      <c r="C137" s="376"/>
      <c r="D137" s="393"/>
      <c r="E137" s="393"/>
      <c r="F137" s="368"/>
    </row>
    <row r="138" spans="1:6" ht="38.25" customHeight="1">
      <c r="A138" s="407" t="s">
        <v>331</v>
      </c>
      <c r="B138" s="366" t="s">
        <v>440</v>
      </c>
      <c r="C138" s="374"/>
      <c r="D138" s="410"/>
      <c r="E138" s="367" t="s">
        <v>510</v>
      </c>
      <c r="F138" s="410"/>
    </row>
    <row r="139" spans="1:6" ht="37.5" customHeight="1">
      <c r="A139" s="407" t="s">
        <v>332</v>
      </c>
      <c r="B139" s="366" t="s">
        <v>441</v>
      </c>
      <c r="C139" s="374"/>
      <c r="D139" s="410"/>
      <c r="E139" s="367" t="s">
        <v>510</v>
      </c>
      <c r="F139" s="367"/>
    </row>
    <row r="140" spans="1:6" ht="46.5" customHeight="1">
      <c r="A140" s="407" t="s">
        <v>333</v>
      </c>
      <c r="B140" s="366" t="s">
        <v>442</v>
      </c>
      <c r="C140" s="374"/>
      <c r="D140" s="410"/>
      <c r="E140" s="367"/>
      <c r="F140" s="367"/>
    </row>
    <row r="144" spans="1:6" ht="13.5">
      <c r="A144" s="381"/>
      <c r="B144" s="382"/>
      <c r="C144" s="382"/>
      <c r="D144" s="439"/>
      <c r="E144" s="439"/>
      <c r="F144" s="369"/>
    </row>
    <row r="147" spans="1:5" ht="42.75" customHeight="1">
      <c r="A147" s="488" t="s">
        <v>443</v>
      </c>
      <c r="B147" s="488"/>
      <c r="C147" s="488"/>
      <c r="D147" s="488"/>
      <c r="E147" s="488"/>
    </row>
    <row r="148" spans="1:4" ht="16.5">
      <c r="A148" s="383"/>
      <c r="B148" s="142"/>
      <c r="C148" s="142"/>
      <c r="D148" s="379"/>
    </row>
    <row r="149" spans="3:5" ht="14.25" thickBot="1">
      <c r="C149" s="142"/>
      <c r="E149" s="362" t="s">
        <v>342</v>
      </c>
    </row>
    <row r="150" spans="1:5" ht="64.5" customHeight="1" thickBot="1">
      <c r="A150" s="384" t="s">
        <v>586</v>
      </c>
      <c r="B150" s="384" t="s">
        <v>344</v>
      </c>
      <c r="C150" s="397" t="s">
        <v>444</v>
      </c>
      <c r="D150" s="397" t="s">
        <v>445</v>
      </c>
      <c r="E150" s="398" t="s">
        <v>450</v>
      </c>
    </row>
    <row r="151" spans="1:5" ht="15" thickBot="1">
      <c r="A151" s="399" t="s">
        <v>446</v>
      </c>
      <c r="B151" s="399"/>
      <c r="C151" s="400">
        <v>1</v>
      </c>
      <c r="D151" s="400">
        <v>2</v>
      </c>
      <c r="E151" s="401">
        <v>3</v>
      </c>
    </row>
    <row r="152" spans="1:5" ht="37.5" customHeight="1" thickBot="1">
      <c r="A152" s="83">
        <v>1</v>
      </c>
      <c r="B152" s="385" t="s">
        <v>351</v>
      </c>
      <c r="C152" s="386">
        <v>8617.4</v>
      </c>
      <c r="D152" s="440"/>
      <c r="E152" s="387">
        <v>21169.2</v>
      </c>
    </row>
    <row r="153" spans="1:5" ht="37.5" customHeight="1" thickBot="1">
      <c r="A153" s="83">
        <v>2</v>
      </c>
      <c r="B153" s="385" t="s">
        <v>447</v>
      </c>
      <c r="C153" s="386">
        <v>62037.7</v>
      </c>
      <c r="D153" s="440">
        <v>52037.7</v>
      </c>
      <c r="E153" s="387">
        <v>31329.7</v>
      </c>
    </row>
    <row r="154" spans="1:5" ht="28.5" customHeight="1" thickBot="1">
      <c r="A154" s="83">
        <v>3</v>
      </c>
      <c r="B154" s="385" t="s">
        <v>354</v>
      </c>
      <c r="C154" s="386">
        <v>19051.9</v>
      </c>
      <c r="D154" s="440">
        <v>14051.9</v>
      </c>
      <c r="E154" s="387">
        <v>61039.1</v>
      </c>
    </row>
    <row r="155" spans="1:5" ht="21" customHeight="1" thickBot="1">
      <c r="A155" s="83">
        <v>4</v>
      </c>
      <c r="B155" s="385" t="s">
        <v>448</v>
      </c>
      <c r="C155" s="386">
        <v>7800.6</v>
      </c>
      <c r="D155" s="440"/>
      <c r="E155" s="387" t="s">
        <v>508</v>
      </c>
    </row>
    <row r="156" spans="1:5" ht="19.5" customHeight="1" thickBot="1">
      <c r="A156" s="83">
        <v>5</v>
      </c>
      <c r="B156" s="385" t="s">
        <v>449</v>
      </c>
      <c r="C156" s="386"/>
      <c r="D156" s="440"/>
      <c r="E156" s="387" t="s">
        <v>508</v>
      </c>
    </row>
    <row r="157" spans="1:4" ht="16.5">
      <c r="A157" s="388" t="s">
        <v>585</v>
      </c>
      <c r="B157" s="142"/>
      <c r="C157" s="142"/>
      <c r="D157" s="379"/>
    </row>
  </sheetData>
  <sheetProtection/>
  <mergeCells count="8">
    <mergeCell ref="A147:E147"/>
    <mergeCell ref="A1:F1"/>
    <mergeCell ref="A4:F4"/>
    <mergeCell ref="A7:A8"/>
    <mergeCell ref="B7:B8"/>
    <mergeCell ref="C7:C8"/>
    <mergeCell ref="D7:D8"/>
    <mergeCell ref="D2:F3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17.25">
      <c r="A1" s="535" t="s">
        <v>587</v>
      </c>
      <c r="B1" s="535"/>
      <c r="C1" s="535"/>
      <c r="D1" s="535"/>
      <c r="E1" s="535"/>
      <c r="F1" s="535"/>
      <c r="G1" s="535"/>
      <c r="H1" s="535"/>
    </row>
    <row r="2" spans="1:8" ht="20.25">
      <c r="A2" s="481"/>
      <c r="B2" s="481"/>
      <c r="C2" s="481"/>
      <c r="D2" s="481"/>
      <c r="E2" s="481"/>
      <c r="F2" s="530" t="s">
        <v>795</v>
      </c>
      <c r="G2" s="530"/>
      <c r="H2" s="530"/>
    </row>
    <row r="3" spans="1:8" ht="13.5" customHeight="1">
      <c r="A3" s="481"/>
      <c r="B3" s="481"/>
      <c r="C3" s="481"/>
      <c r="D3" s="481"/>
      <c r="E3" s="481"/>
      <c r="F3" s="530"/>
      <c r="G3" s="530"/>
      <c r="H3" s="530"/>
    </row>
    <row r="4" spans="1:8" ht="36" customHeight="1">
      <c r="A4" s="493" t="s">
        <v>787</v>
      </c>
      <c r="B4" s="493"/>
      <c r="C4" s="493"/>
      <c r="D4" s="493"/>
      <c r="E4" s="493"/>
      <c r="F4" s="493"/>
      <c r="G4" s="493"/>
      <c r="H4" s="493"/>
    </row>
    <row r="5" spans="1:6" ht="17.25">
      <c r="A5" s="61" t="s">
        <v>596</v>
      </c>
      <c r="B5" s="62"/>
      <c r="C5" s="63"/>
      <c r="D5" s="63"/>
      <c r="E5" s="64"/>
      <c r="F5" s="441"/>
    </row>
    <row r="6" spans="2:8" ht="18" thickBot="1">
      <c r="B6" s="66"/>
      <c r="C6" s="67"/>
      <c r="D6" s="67"/>
      <c r="E6" s="68"/>
      <c r="G6" s="69" t="s">
        <v>595</v>
      </c>
      <c r="H6" s="69"/>
    </row>
    <row r="7" spans="1:8" s="70" customFormat="1" ht="15.75" customHeight="1" thickBot="1">
      <c r="A7" s="494" t="s">
        <v>588</v>
      </c>
      <c r="B7" s="496" t="s">
        <v>589</v>
      </c>
      <c r="C7" s="498" t="s">
        <v>590</v>
      </c>
      <c r="D7" s="500" t="s">
        <v>591</v>
      </c>
      <c r="E7" s="502" t="s">
        <v>592</v>
      </c>
      <c r="F7" s="504" t="s">
        <v>593</v>
      </c>
      <c r="G7" s="491" t="s">
        <v>594</v>
      </c>
      <c r="H7" s="492"/>
    </row>
    <row r="8" spans="1:8" s="71" customFormat="1" ht="32.25" customHeight="1" thickBot="1">
      <c r="A8" s="495"/>
      <c r="B8" s="497"/>
      <c r="C8" s="499"/>
      <c r="D8" s="501"/>
      <c r="E8" s="503"/>
      <c r="F8" s="505"/>
      <c r="G8" s="290" t="s">
        <v>518</v>
      </c>
      <c r="H8" s="290" t="s">
        <v>519</v>
      </c>
    </row>
    <row r="9" spans="1:8" s="78" customFormat="1" ht="18" thickBot="1">
      <c r="A9" s="72" t="s">
        <v>221</v>
      </c>
      <c r="B9" s="73" t="s">
        <v>222</v>
      </c>
      <c r="C9" s="73" t="s">
        <v>108</v>
      </c>
      <c r="D9" s="74" t="s">
        <v>597</v>
      </c>
      <c r="E9" s="75" t="s">
        <v>598</v>
      </c>
      <c r="F9" s="75" t="s">
        <v>599</v>
      </c>
      <c r="G9" s="76" t="s">
        <v>600</v>
      </c>
      <c r="H9" s="77" t="s">
        <v>601</v>
      </c>
    </row>
    <row r="10" spans="1:8" s="86" customFormat="1" ht="45" thickBot="1">
      <c r="A10" s="361">
        <v>2000</v>
      </c>
      <c r="B10" s="79" t="s">
        <v>509</v>
      </c>
      <c r="C10" s="80" t="s">
        <v>510</v>
      </c>
      <c r="D10" s="81" t="s">
        <v>510</v>
      </c>
      <c r="E10" s="82" t="s">
        <v>78</v>
      </c>
      <c r="F10" s="83">
        <f>G10+H10</f>
        <v>1215175.47</v>
      </c>
      <c r="G10" s="434">
        <f>G11+G46+G64+G90+G143+G163+G183+G212+G242+G273+G305</f>
        <v>924510.0700000001</v>
      </c>
      <c r="H10" s="85">
        <f>H13+H90+H143+H163+H242+H212+H305</f>
        <v>290665.3999999999</v>
      </c>
    </row>
    <row r="11" spans="1:8" s="95" customFormat="1" ht="60">
      <c r="A11" s="87">
        <v>2100</v>
      </c>
      <c r="B11" s="88" t="s">
        <v>293</v>
      </c>
      <c r="C11" s="89" t="s">
        <v>220</v>
      </c>
      <c r="D11" s="90" t="s">
        <v>220</v>
      </c>
      <c r="E11" s="91" t="s">
        <v>79</v>
      </c>
      <c r="F11" s="92">
        <f>G11+H11</f>
        <v>257377.77</v>
      </c>
      <c r="G11" s="93">
        <f>G13+G18+G22+G27+G30+G33+G36+G39</f>
        <v>252377.77</v>
      </c>
      <c r="H11" s="94">
        <f>H13</f>
        <v>5000</v>
      </c>
    </row>
    <row r="12" spans="1:8" ht="17.25">
      <c r="A12" s="96"/>
      <c r="B12" s="88"/>
      <c r="C12" s="89"/>
      <c r="D12" s="90"/>
      <c r="E12" s="97" t="s">
        <v>602</v>
      </c>
      <c r="F12" s="443"/>
      <c r="G12" s="448"/>
      <c r="H12" s="453"/>
    </row>
    <row r="13" spans="1:8" s="102" customFormat="1" ht="40.5">
      <c r="A13" s="98">
        <v>2110</v>
      </c>
      <c r="B13" s="88" t="s">
        <v>293</v>
      </c>
      <c r="C13" s="99" t="s">
        <v>221</v>
      </c>
      <c r="D13" s="100" t="s">
        <v>220</v>
      </c>
      <c r="E13" s="101" t="s">
        <v>603</v>
      </c>
      <c r="F13" s="444">
        <f>G13+H13</f>
        <v>231522.9</v>
      </c>
      <c r="G13" s="449">
        <f>G15</f>
        <v>226522.9</v>
      </c>
      <c r="H13" s="454">
        <f>H15</f>
        <v>5000</v>
      </c>
    </row>
    <row r="14" spans="1:8" s="102" customFormat="1" ht="15" customHeight="1">
      <c r="A14" s="98"/>
      <c r="B14" s="88"/>
      <c r="C14" s="99"/>
      <c r="D14" s="100"/>
      <c r="E14" s="97" t="s">
        <v>604</v>
      </c>
      <c r="F14" s="444"/>
      <c r="G14" s="449"/>
      <c r="H14" s="454"/>
    </row>
    <row r="15" spans="1:8" ht="27">
      <c r="A15" s="98">
        <v>2111</v>
      </c>
      <c r="B15" s="103" t="s">
        <v>293</v>
      </c>
      <c r="C15" s="104" t="s">
        <v>221</v>
      </c>
      <c r="D15" s="105" t="s">
        <v>221</v>
      </c>
      <c r="E15" s="97" t="s">
        <v>605</v>
      </c>
      <c r="F15" s="445">
        <f>G15+H15</f>
        <v>231522.9</v>
      </c>
      <c r="G15" s="450">
        <f>'Sheet5+'!G12</f>
        <v>226522.9</v>
      </c>
      <c r="H15" s="455">
        <v>5000</v>
      </c>
    </row>
    <row r="16" spans="1:8" ht="17.25">
      <c r="A16" s="98">
        <v>2112</v>
      </c>
      <c r="B16" s="103" t="s">
        <v>293</v>
      </c>
      <c r="C16" s="104" t="s">
        <v>221</v>
      </c>
      <c r="D16" s="105" t="s">
        <v>222</v>
      </c>
      <c r="E16" s="97" t="s">
        <v>606</v>
      </c>
      <c r="F16" s="445"/>
      <c r="G16" s="450"/>
      <c r="H16" s="455"/>
    </row>
    <row r="17" spans="1:8" ht="17.25">
      <c r="A17" s="98">
        <v>2113</v>
      </c>
      <c r="B17" s="103" t="s">
        <v>293</v>
      </c>
      <c r="C17" s="104" t="s">
        <v>221</v>
      </c>
      <c r="D17" s="105" t="s">
        <v>108</v>
      </c>
      <c r="E17" s="97" t="s">
        <v>607</v>
      </c>
      <c r="F17" s="445"/>
      <c r="G17" s="450"/>
      <c r="H17" s="455"/>
    </row>
    <row r="18" spans="1:8" ht="17.25">
      <c r="A18" s="98">
        <v>2120</v>
      </c>
      <c r="B18" s="88" t="s">
        <v>293</v>
      </c>
      <c r="C18" s="99" t="s">
        <v>222</v>
      </c>
      <c r="D18" s="100" t="s">
        <v>220</v>
      </c>
      <c r="E18" s="101" t="s">
        <v>608</v>
      </c>
      <c r="F18" s="445"/>
      <c r="G18" s="450"/>
      <c r="H18" s="455"/>
    </row>
    <row r="19" spans="1:8" s="102" customFormat="1" ht="15" customHeight="1">
      <c r="A19" s="98"/>
      <c r="B19" s="88"/>
      <c r="C19" s="99"/>
      <c r="D19" s="100"/>
      <c r="E19" s="97" t="s">
        <v>604</v>
      </c>
      <c r="F19" s="444"/>
      <c r="G19" s="449"/>
      <c r="H19" s="454"/>
    </row>
    <row r="20" spans="1:8" ht="17.25">
      <c r="A20" s="98">
        <v>2121</v>
      </c>
      <c r="B20" s="103" t="s">
        <v>293</v>
      </c>
      <c r="C20" s="104" t="s">
        <v>222</v>
      </c>
      <c r="D20" s="105" t="s">
        <v>221</v>
      </c>
      <c r="E20" s="106" t="s">
        <v>609</v>
      </c>
      <c r="F20" s="445"/>
      <c r="G20" s="450"/>
      <c r="H20" s="455"/>
    </row>
    <row r="21" spans="1:8" ht="27">
      <c r="A21" s="98">
        <v>2122</v>
      </c>
      <c r="B21" s="103" t="s">
        <v>293</v>
      </c>
      <c r="C21" s="104" t="s">
        <v>222</v>
      </c>
      <c r="D21" s="105" t="s">
        <v>222</v>
      </c>
      <c r="E21" s="97" t="s">
        <v>610</v>
      </c>
      <c r="F21" s="445"/>
      <c r="G21" s="450"/>
      <c r="H21" s="455"/>
    </row>
    <row r="22" spans="1:8" ht="17.25">
      <c r="A22" s="98">
        <v>2130</v>
      </c>
      <c r="B22" s="88" t="s">
        <v>293</v>
      </c>
      <c r="C22" s="99" t="s">
        <v>108</v>
      </c>
      <c r="D22" s="100" t="s">
        <v>220</v>
      </c>
      <c r="E22" s="101" t="s">
        <v>611</v>
      </c>
      <c r="F22" s="445">
        <f>G22+H22</f>
        <v>7888.87</v>
      </c>
      <c r="G22" s="450">
        <f>G26</f>
        <v>7888.87</v>
      </c>
      <c r="H22" s="455"/>
    </row>
    <row r="23" spans="1:8" s="102" customFormat="1" ht="15" customHeight="1">
      <c r="A23" s="98"/>
      <c r="B23" s="88"/>
      <c r="C23" s="99"/>
      <c r="D23" s="100"/>
      <c r="E23" s="97" t="s">
        <v>604</v>
      </c>
      <c r="F23" s="444"/>
      <c r="G23" s="449"/>
      <c r="H23" s="454"/>
    </row>
    <row r="24" spans="1:8" ht="27">
      <c r="A24" s="98">
        <v>2131</v>
      </c>
      <c r="B24" s="103" t="s">
        <v>293</v>
      </c>
      <c r="C24" s="104" t="s">
        <v>108</v>
      </c>
      <c r="D24" s="105" t="s">
        <v>221</v>
      </c>
      <c r="E24" s="97" t="s">
        <v>612</v>
      </c>
      <c r="F24" s="445"/>
      <c r="G24" s="450"/>
      <c r="H24" s="455"/>
    </row>
    <row r="25" spans="1:8" ht="27">
      <c r="A25" s="98">
        <v>2132</v>
      </c>
      <c r="B25" s="103" t="s">
        <v>293</v>
      </c>
      <c r="C25" s="104" t="s">
        <v>108</v>
      </c>
      <c r="D25" s="105" t="s">
        <v>222</v>
      </c>
      <c r="E25" s="97" t="s">
        <v>613</v>
      </c>
      <c r="F25" s="445"/>
      <c r="G25" s="450"/>
      <c r="H25" s="455"/>
    </row>
    <row r="26" spans="1:8" ht="17.25">
      <c r="A26" s="98">
        <v>2133</v>
      </c>
      <c r="B26" s="103" t="s">
        <v>293</v>
      </c>
      <c r="C26" s="104" t="s">
        <v>108</v>
      </c>
      <c r="D26" s="105" t="s">
        <v>108</v>
      </c>
      <c r="E26" s="97" t="s">
        <v>614</v>
      </c>
      <c r="F26" s="445">
        <f>G26+H26</f>
        <v>7888.87</v>
      </c>
      <c r="G26" s="450">
        <f>'Sheet5+'!G67</f>
        <v>7888.87</v>
      </c>
      <c r="H26" s="455"/>
    </row>
    <row r="27" spans="1:8" ht="17.25">
      <c r="A27" s="98">
        <v>2140</v>
      </c>
      <c r="B27" s="88" t="s">
        <v>293</v>
      </c>
      <c r="C27" s="99" t="s">
        <v>597</v>
      </c>
      <c r="D27" s="100" t="s">
        <v>220</v>
      </c>
      <c r="E27" s="101" t="s">
        <v>615</v>
      </c>
      <c r="F27" s="445"/>
      <c r="G27" s="450"/>
      <c r="H27" s="455"/>
    </row>
    <row r="28" spans="1:8" s="102" customFormat="1" ht="15" customHeight="1">
      <c r="A28" s="98"/>
      <c r="B28" s="88"/>
      <c r="C28" s="99"/>
      <c r="D28" s="100"/>
      <c r="E28" s="97" t="s">
        <v>604</v>
      </c>
      <c r="F28" s="444"/>
      <c r="G28" s="449"/>
      <c r="H28" s="454"/>
    </row>
    <row r="29" spans="1:8" ht="17.25">
      <c r="A29" s="98">
        <v>2141</v>
      </c>
      <c r="B29" s="103" t="s">
        <v>293</v>
      </c>
      <c r="C29" s="104" t="s">
        <v>597</v>
      </c>
      <c r="D29" s="105" t="s">
        <v>221</v>
      </c>
      <c r="E29" s="97" t="s">
        <v>616</v>
      </c>
      <c r="F29" s="445"/>
      <c r="G29" s="450"/>
      <c r="H29" s="455"/>
    </row>
    <row r="30" spans="1:8" ht="27">
      <c r="A30" s="98">
        <v>2150</v>
      </c>
      <c r="B30" s="88" t="s">
        <v>293</v>
      </c>
      <c r="C30" s="99" t="s">
        <v>598</v>
      </c>
      <c r="D30" s="100" t="s">
        <v>220</v>
      </c>
      <c r="E30" s="101" t="s">
        <v>644</v>
      </c>
      <c r="F30" s="445"/>
      <c r="G30" s="450"/>
      <c r="H30" s="455"/>
    </row>
    <row r="31" spans="1:8" s="102" customFormat="1" ht="15" customHeight="1">
      <c r="A31" s="98"/>
      <c r="B31" s="88"/>
      <c r="C31" s="99"/>
      <c r="D31" s="100"/>
      <c r="E31" s="97" t="s">
        <v>604</v>
      </c>
      <c r="F31" s="444"/>
      <c r="G31" s="449"/>
      <c r="H31" s="454"/>
    </row>
    <row r="32" spans="1:8" ht="27">
      <c r="A32" s="98">
        <v>2151</v>
      </c>
      <c r="B32" s="103" t="s">
        <v>293</v>
      </c>
      <c r="C32" s="104" t="s">
        <v>598</v>
      </c>
      <c r="D32" s="105" t="s">
        <v>221</v>
      </c>
      <c r="E32" s="97" t="s">
        <v>645</v>
      </c>
      <c r="F32" s="445"/>
      <c r="G32" s="450"/>
      <c r="H32" s="455"/>
    </row>
    <row r="33" spans="1:8" ht="27">
      <c r="A33" s="98">
        <v>2160</v>
      </c>
      <c r="B33" s="88" t="s">
        <v>293</v>
      </c>
      <c r="C33" s="99" t="s">
        <v>599</v>
      </c>
      <c r="D33" s="100" t="s">
        <v>220</v>
      </c>
      <c r="E33" s="101" t="s">
        <v>646</v>
      </c>
      <c r="F33" s="445">
        <f>G33</f>
        <v>17966</v>
      </c>
      <c r="G33" s="450">
        <f>G35</f>
        <v>17966</v>
      </c>
      <c r="H33" s="455"/>
    </row>
    <row r="34" spans="1:8" s="102" customFormat="1" ht="15" customHeight="1">
      <c r="A34" s="98"/>
      <c r="B34" s="88"/>
      <c r="C34" s="99"/>
      <c r="D34" s="100"/>
      <c r="E34" s="97" t="s">
        <v>604</v>
      </c>
      <c r="F34" s="444"/>
      <c r="G34" s="449"/>
      <c r="H34" s="454"/>
    </row>
    <row r="35" spans="1:8" ht="27">
      <c r="A35" s="98">
        <v>2161</v>
      </c>
      <c r="B35" s="103" t="s">
        <v>293</v>
      </c>
      <c r="C35" s="104" t="s">
        <v>599</v>
      </c>
      <c r="D35" s="105" t="s">
        <v>221</v>
      </c>
      <c r="E35" s="97" t="s">
        <v>647</v>
      </c>
      <c r="F35" s="445">
        <f>G35</f>
        <v>17966</v>
      </c>
      <c r="G35" s="450">
        <f>'Sheet5+'!G90</f>
        <v>17966</v>
      </c>
      <c r="H35" s="455"/>
    </row>
    <row r="36" spans="1:8" ht="17.25">
      <c r="A36" s="98">
        <v>2170</v>
      </c>
      <c r="B36" s="88" t="s">
        <v>293</v>
      </c>
      <c r="C36" s="99" t="s">
        <v>600</v>
      </c>
      <c r="D36" s="100" t="s">
        <v>220</v>
      </c>
      <c r="E36" s="101" t="s">
        <v>648</v>
      </c>
      <c r="F36" s="445"/>
      <c r="G36" s="450"/>
      <c r="H36" s="455"/>
    </row>
    <row r="37" spans="1:8" s="102" customFormat="1" ht="15" customHeight="1">
      <c r="A37" s="98"/>
      <c r="B37" s="88"/>
      <c r="C37" s="99"/>
      <c r="D37" s="100"/>
      <c r="E37" s="97" t="s">
        <v>604</v>
      </c>
      <c r="F37" s="444"/>
      <c r="G37" s="449"/>
      <c r="H37" s="454"/>
    </row>
    <row r="38" spans="1:8" ht="17.25">
      <c r="A38" s="98">
        <v>2171</v>
      </c>
      <c r="B38" s="103" t="s">
        <v>293</v>
      </c>
      <c r="C38" s="104" t="s">
        <v>600</v>
      </c>
      <c r="D38" s="105" t="s">
        <v>221</v>
      </c>
      <c r="E38" s="97" t="s">
        <v>648</v>
      </c>
      <c r="F38" s="445"/>
      <c r="G38" s="450"/>
      <c r="H38" s="455"/>
    </row>
    <row r="39" spans="1:8" ht="27">
      <c r="A39" s="98">
        <v>2180</v>
      </c>
      <c r="B39" s="88" t="s">
        <v>293</v>
      </c>
      <c r="C39" s="99" t="s">
        <v>601</v>
      </c>
      <c r="D39" s="100" t="s">
        <v>220</v>
      </c>
      <c r="E39" s="101" t="s">
        <v>649</v>
      </c>
      <c r="F39" s="445"/>
      <c r="G39" s="450"/>
      <c r="H39" s="455"/>
    </row>
    <row r="40" spans="1:8" s="102" customFormat="1" ht="15" customHeight="1">
      <c r="A40" s="98"/>
      <c r="B40" s="88"/>
      <c r="C40" s="99"/>
      <c r="D40" s="100"/>
      <c r="E40" s="97" t="s">
        <v>604</v>
      </c>
      <c r="F40" s="444"/>
      <c r="G40" s="449"/>
      <c r="H40" s="454"/>
    </row>
    <row r="41" spans="1:8" ht="27">
      <c r="A41" s="98">
        <v>2181</v>
      </c>
      <c r="B41" s="103" t="s">
        <v>293</v>
      </c>
      <c r="C41" s="104" t="s">
        <v>601</v>
      </c>
      <c r="D41" s="105" t="s">
        <v>221</v>
      </c>
      <c r="E41" s="97" t="s">
        <v>649</v>
      </c>
      <c r="F41" s="445"/>
      <c r="G41" s="450"/>
      <c r="H41" s="455"/>
    </row>
    <row r="42" spans="1:8" ht="15" customHeight="1">
      <c r="A42" s="98"/>
      <c r="B42" s="103"/>
      <c r="C42" s="104"/>
      <c r="D42" s="105"/>
      <c r="E42" s="107" t="s">
        <v>604</v>
      </c>
      <c r="F42" s="445"/>
      <c r="G42" s="450"/>
      <c r="H42" s="455"/>
    </row>
    <row r="43" spans="1:8" ht="17.25">
      <c r="A43" s="98">
        <v>2182</v>
      </c>
      <c r="B43" s="103" t="s">
        <v>293</v>
      </c>
      <c r="C43" s="104" t="s">
        <v>601</v>
      </c>
      <c r="D43" s="105" t="s">
        <v>221</v>
      </c>
      <c r="E43" s="107" t="s">
        <v>650</v>
      </c>
      <c r="F43" s="445"/>
      <c r="G43" s="450"/>
      <c r="H43" s="455"/>
    </row>
    <row r="44" spans="1:8" ht="17.25">
      <c r="A44" s="98">
        <v>2183</v>
      </c>
      <c r="B44" s="103" t="s">
        <v>293</v>
      </c>
      <c r="C44" s="104" t="s">
        <v>601</v>
      </c>
      <c r="D44" s="105" t="s">
        <v>221</v>
      </c>
      <c r="E44" s="107" t="s">
        <v>651</v>
      </c>
      <c r="F44" s="445"/>
      <c r="G44" s="450"/>
      <c r="H44" s="455"/>
    </row>
    <row r="45" spans="1:8" ht="27">
      <c r="A45" s="98">
        <v>2184</v>
      </c>
      <c r="B45" s="103" t="s">
        <v>293</v>
      </c>
      <c r="C45" s="104" t="s">
        <v>601</v>
      </c>
      <c r="D45" s="105" t="s">
        <v>221</v>
      </c>
      <c r="E45" s="107" t="s">
        <v>652</v>
      </c>
      <c r="F45" s="445"/>
      <c r="G45" s="450"/>
      <c r="H45" s="455"/>
    </row>
    <row r="46" spans="1:8" s="95" customFormat="1" ht="30">
      <c r="A46" s="108">
        <v>2200</v>
      </c>
      <c r="B46" s="88" t="s">
        <v>294</v>
      </c>
      <c r="C46" s="99" t="s">
        <v>220</v>
      </c>
      <c r="D46" s="100" t="s">
        <v>220</v>
      </c>
      <c r="E46" s="91" t="s">
        <v>80</v>
      </c>
      <c r="F46" s="109">
        <f>G46</f>
        <v>300</v>
      </c>
      <c r="G46" s="110">
        <f>G51</f>
        <v>300</v>
      </c>
      <c r="H46" s="111"/>
    </row>
    <row r="47" spans="1:8" ht="13.5" customHeight="1">
      <c r="A47" s="96"/>
      <c r="B47" s="88"/>
      <c r="C47" s="89"/>
      <c r="D47" s="90"/>
      <c r="E47" s="97" t="s">
        <v>602</v>
      </c>
      <c r="F47" s="443"/>
      <c r="G47" s="448"/>
      <c r="H47" s="453"/>
    </row>
    <row r="48" spans="1:8" ht="17.25">
      <c r="A48" s="98">
        <v>2210</v>
      </c>
      <c r="B48" s="88" t="s">
        <v>294</v>
      </c>
      <c r="C48" s="104" t="s">
        <v>221</v>
      </c>
      <c r="D48" s="105" t="s">
        <v>220</v>
      </c>
      <c r="E48" s="101" t="s">
        <v>653</v>
      </c>
      <c r="F48" s="445"/>
      <c r="G48" s="450"/>
      <c r="H48" s="455"/>
    </row>
    <row r="49" spans="1:8" s="102" customFormat="1" ht="15" customHeight="1">
      <c r="A49" s="98"/>
      <c r="B49" s="88"/>
      <c r="C49" s="99"/>
      <c r="D49" s="100"/>
      <c r="E49" s="97" t="s">
        <v>604</v>
      </c>
      <c r="F49" s="444"/>
      <c r="G49" s="449"/>
      <c r="H49" s="454"/>
    </row>
    <row r="50" spans="1:8" ht="17.25">
      <c r="A50" s="98">
        <v>2211</v>
      </c>
      <c r="B50" s="103" t="s">
        <v>294</v>
      </c>
      <c r="C50" s="104" t="s">
        <v>221</v>
      </c>
      <c r="D50" s="105" t="s">
        <v>221</v>
      </c>
      <c r="E50" s="97" t="s">
        <v>654</v>
      </c>
      <c r="F50" s="445"/>
      <c r="G50" s="450"/>
      <c r="H50" s="455"/>
    </row>
    <row r="51" spans="1:8" ht="17.25">
      <c r="A51" s="98">
        <v>2220</v>
      </c>
      <c r="B51" s="88" t="s">
        <v>294</v>
      </c>
      <c r="C51" s="99" t="s">
        <v>222</v>
      </c>
      <c r="D51" s="100" t="s">
        <v>220</v>
      </c>
      <c r="E51" s="101" t="s">
        <v>655</v>
      </c>
      <c r="F51" s="445">
        <f>G51</f>
        <v>300</v>
      </c>
      <c r="G51" s="450">
        <f>G53</f>
        <v>300</v>
      </c>
      <c r="H51" s="455"/>
    </row>
    <row r="52" spans="1:8" s="102" customFormat="1" ht="15" customHeight="1">
      <c r="A52" s="98"/>
      <c r="B52" s="88"/>
      <c r="C52" s="99"/>
      <c r="D52" s="100"/>
      <c r="E52" s="97" t="s">
        <v>604</v>
      </c>
      <c r="F52" s="444"/>
      <c r="G52" s="449"/>
      <c r="H52" s="454"/>
    </row>
    <row r="53" spans="1:8" ht="17.25">
      <c r="A53" s="98">
        <v>2221</v>
      </c>
      <c r="B53" s="103" t="s">
        <v>294</v>
      </c>
      <c r="C53" s="104" t="s">
        <v>222</v>
      </c>
      <c r="D53" s="105" t="s">
        <v>221</v>
      </c>
      <c r="E53" s="97" t="s">
        <v>656</v>
      </c>
      <c r="F53" s="445">
        <f>G53</f>
        <v>300</v>
      </c>
      <c r="G53" s="450">
        <f>'Sheet5+'!G123</f>
        <v>300</v>
      </c>
      <c r="H53" s="455"/>
    </row>
    <row r="54" spans="1:8" ht="17.25">
      <c r="A54" s="98">
        <v>2230</v>
      </c>
      <c r="B54" s="88" t="s">
        <v>294</v>
      </c>
      <c r="C54" s="104" t="s">
        <v>108</v>
      </c>
      <c r="D54" s="105" t="s">
        <v>220</v>
      </c>
      <c r="E54" s="101" t="s">
        <v>657</v>
      </c>
      <c r="F54" s="445"/>
      <c r="G54" s="450"/>
      <c r="H54" s="455"/>
    </row>
    <row r="55" spans="1:8" s="102" customFormat="1" ht="15" customHeight="1">
      <c r="A55" s="98"/>
      <c r="B55" s="88"/>
      <c r="C55" s="99"/>
      <c r="D55" s="100"/>
      <c r="E55" s="97" t="s">
        <v>604</v>
      </c>
      <c r="F55" s="444"/>
      <c r="G55" s="449"/>
      <c r="H55" s="454"/>
    </row>
    <row r="56" spans="1:8" ht="17.25">
      <c r="A56" s="98">
        <v>2231</v>
      </c>
      <c r="B56" s="103" t="s">
        <v>294</v>
      </c>
      <c r="C56" s="104" t="s">
        <v>108</v>
      </c>
      <c r="D56" s="105" t="s">
        <v>221</v>
      </c>
      <c r="E56" s="97" t="s">
        <v>658</v>
      </c>
      <c r="F56" s="445"/>
      <c r="G56" s="450"/>
      <c r="H56" s="455"/>
    </row>
    <row r="57" spans="1:8" ht="27">
      <c r="A57" s="98">
        <v>2240</v>
      </c>
      <c r="B57" s="88" t="s">
        <v>294</v>
      </c>
      <c r="C57" s="99" t="s">
        <v>597</v>
      </c>
      <c r="D57" s="100" t="s">
        <v>220</v>
      </c>
      <c r="E57" s="101" t="s">
        <v>659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4"/>
      <c r="G58" s="449"/>
      <c r="H58" s="454"/>
    </row>
    <row r="59" spans="1:8" ht="27">
      <c r="A59" s="98">
        <v>2241</v>
      </c>
      <c r="B59" s="103" t="s">
        <v>294</v>
      </c>
      <c r="C59" s="104" t="s">
        <v>597</v>
      </c>
      <c r="D59" s="105" t="s">
        <v>221</v>
      </c>
      <c r="E59" s="97" t="s">
        <v>659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4"/>
      <c r="G60" s="449"/>
      <c r="H60" s="454"/>
    </row>
    <row r="61" spans="1:8" ht="17.25">
      <c r="A61" s="98">
        <v>2250</v>
      </c>
      <c r="B61" s="88" t="s">
        <v>294</v>
      </c>
      <c r="C61" s="99" t="s">
        <v>598</v>
      </c>
      <c r="D61" s="100" t="s">
        <v>220</v>
      </c>
      <c r="E61" s="101" t="s">
        <v>660</v>
      </c>
      <c r="F61" s="445"/>
      <c r="G61" s="450"/>
      <c r="H61" s="455"/>
    </row>
    <row r="62" spans="1:8" s="102" customFormat="1" ht="15" customHeight="1">
      <c r="A62" s="98"/>
      <c r="B62" s="88"/>
      <c r="C62" s="99"/>
      <c r="D62" s="100"/>
      <c r="E62" s="97" t="s">
        <v>604</v>
      </c>
      <c r="F62" s="444"/>
      <c r="G62" s="449"/>
      <c r="H62" s="454"/>
    </row>
    <row r="63" spans="1:8" ht="17.25">
      <c r="A63" s="98">
        <v>2251</v>
      </c>
      <c r="B63" s="103" t="s">
        <v>294</v>
      </c>
      <c r="C63" s="104" t="s">
        <v>598</v>
      </c>
      <c r="D63" s="105" t="s">
        <v>221</v>
      </c>
      <c r="E63" s="97" t="s">
        <v>660</v>
      </c>
      <c r="F63" s="445"/>
      <c r="G63" s="450"/>
      <c r="H63" s="455"/>
    </row>
    <row r="64" spans="1:8" s="95" customFormat="1" ht="76.5">
      <c r="A64" s="108">
        <v>2300</v>
      </c>
      <c r="B64" s="112" t="s">
        <v>295</v>
      </c>
      <c r="C64" s="99" t="s">
        <v>220</v>
      </c>
      <c r="D64" s="100" t="s">
        <v>220</v>
      </c>
      <c r="E64" s="113" t="s">
        <v>81</v>
      </c>
      <c r="F64" s="109"/>
      <c r="G64" s="110"/>
      <c r="H64" s="111"/>
    </row>
    <row r="65" spans="1:8" ht="13.5" customHeight="1">
      <c r="A65" s="96"/>
      <c r="B65" s="88"/>
      <c r="C65" s="89"/>
      <c r="D65" s="90"/>
      <c r="E65" s="97" t="s">
        <v>602</v>
      </c>
      <c r="F65" s="443"/>
      <c r="G65" s="448"/>
      <c r="H65" s="453"/>
    </row>
    <row r="66" spans="1:8" ht="17.25">
      <c r="A66" s="98">
        <v>2310</v>
      </c>
      <c r="B66" s="112" t="s">
        <v>295</v>
      </c>
      <c r="C66" s="99" t="s">
        <v>221</v>
      </c>
      <c r="D66" s="100" t="s">
        <v>220</v>
      </c>
      <c r="E66" s="101" t="s">
        <v>661</v>
      </c>
      <c r="F66" s="445"/>
      <c r="G66" s="450"/>
      <c r="H66" s="455"/>
    </row>
    <row r="67" spans="1:8" s="102" customFormat="1" ht="15" customHeight="1">
      <c r="A67" s="98"/>
      <c r="B67" s="88"/>
      <c r="C67" s="99"/>
      <c r="D67" s="100"/>
      <c r="E67" s="97" t="s">
        <v>604</v>
      </c>
      <c r="F67" s="444"/>
      <c r="G67" s="449"/>
      <c r="H67" s="454"/>
    </row>
    <row r="68" spans="1:8" ht="17.25">
      <c r="A68" s="98">
        <v>2311</v>
      </c>
      <c r="B68" s="114" t="s">
        <v>295</v>
      </c>
      <c r="C68" s="104" t="s">
        <v>221</v>
      </c>
      <c r="D68" s="105" t="s">
        <v>221</v>
      </c>
      <c r="E68" s="97" t="s">
        <v>662</v>
      </c>
      <c r="F68" s="445"/>
      <c r="G68" s="450"/>
      <c r="H68" s="455"/>
    </row>
    <row r="69" spans="1:8" ht="17.25">
      <c r="A69" s="98">
        <v>2312</v>
      </c>
      <c r="B69" s="114" t="s">
        <v>295</v>
      </c>
      <c r="C69" s="104" t="s">
        <v>221</v>
      </c>
      <c r="D69" s="105" t="s">
        <v>222</v>
      </c>
      <c r="E69" s="97" t="s">
        <v>663</v>
      </c>
      <c r="F69" s="445"/>
      <c r="G69" s="450"/>
      <c r="H69" s="455"/>
    </row>
    <row r="70" spans="1:8" ht="17.25">
      <c r="A70" s="98">
        <v>2313</v>
      </c>
      <c r="B70" s="114" t="s">
        <v>295</v>
      </c>
      <c r="C70" s="104" t="s">
        <v>221</v>
      </c>
      <c r="D70" s="105" t="s">
        <v>108</v>
      </c>
      <c r="E70" s="97" t="s">
        <v>664</v>
      </c>
      <c r="F70" s="445"/>
      <c r="G70" s="450"/>
      <c r="H70" s="455"/>
    </row>
    <row r="71" spans="1:8" ht="17.25">
      <c r="A71" s="98">
        <v>2320</v>
      </c>
      <c r="B71" s="112" t="s">
        <v>295</v>
      </c>
      <c r="C71" s="99" t="s">
        <v>222</v>
      </c>
      <c r="D71" s="100" t="s">
        <v>220</v>
      </c>
      <c r="E71" s="101" t="s">
        <v>665</v>
      </c>
      <c r="F71" s="445"/>
      <c r="G71" s="450"/>
      <c r="H71" s="455"/>
    </row>
    <row r="72" spans="1:8" s="102" customFormat="1" ht="15" customHeight="1">
      <c r="A72" s="98"/>
      <c r="B72" s="88"/>
      <c r="C72" s="99"/>
      <c r="D72" s="100"/>
      <c r="E72" s="97" t="s">
        <v>604</v>
      </c>
      <c r="F72" s="444"/>
      <c r="G72" s="449"/>
      <c r="H72" s="454"/>
    </row>
    <row r="73" spans="1:8" ht="17.25">
      <c r="A73" s="98">
        <v>2321</v>
      </c>
      <c r="B73" s="114" t="s">
        <v>295</v>
      </c>
      <c r="C73" s="104" t="s">
        <v>222</v>
      </c>
      <c r="D73" s="105" t="s">
        <v>221</v>
      </c>
      <c r="E73" s="97" t="s">
        <v>666</v>
      </c>
      <c r="F73" s="445"/>
      <c r="G73" s="450"/>
      <c r="H73" s="455"/>
    </row>
    <row r="74" spans="1:8" ht="27">
      <c r="A74" s="98">
        <v>2330</v>
      </c>
      <c r="B74" s="112" t="s">
        <v>295</v>
      </c>
      <c r="C74" s="99" t="s">
        <v>108</v>
      </c>
      <c r="D74" s="100" t="s">
        <v>220</v>
      </c>
      <c r="E74" s="101" t="s">
        <v>667</v>
      </c>
      <c r="F74" s="445"/>
      <c r="G74" s="450"/>
      <c r="H74" s="455"/>
    </row>
    <row r="75" spans="1:8" s="102" customFormat="1" ht="15" customHeight="1">
      <c r="A75" s="98"/>
      <c r="B75" s="88"/>
      <c r="C75" s="99"/>
      <c r="D75" s="100"/>
      <c r="E75" s="97" t="s">
        <v>604</v>
      </c>
      <c r="F75" s="444"/>
      <c r="G75" s="449"/>
      <c r="H75" s="454"/>
    </row>
    <row r="76" spans="1:8" ht="17.25">
      <c r="A76" s="98">
        <v>2331</v>
      </c>
      <c r="B76" s="114" t="s">
        <v>295</v>
      </c>
      <c r="C76" s="104" t="s">
        <v>108</v>
      </c>
      <c r="D76" s="105" t="s">
        <v>221</v>
      </c>
      <c r="E76" s="97" t="s">
        <v>668</v>
      </c>
      <c r="F76" s="445"/>
      <c r="G76" s="450"/>
      <c r="H76" s="455"/>
    </row>
    <row r="77" spans="1:8" ht="17.25">
      <c r="A77" s="98">
        <v>2332</v>
      </c>
      <c r="B77" s="114" t="s">
        <v>295</v>
      </c>
      <c r="C77" s="104" t="s">
        <v>108</v>
      </c>
      <c r="D77" s="105" t="s">
        <v>222</v>
      </c>
      <c r="E77" s="97" t="s">
        <v>669</v>
      </c>
      <c r="F77" s="445"/>
      <c r="G77" s="450"/>
      <c r="H77" s="455"/>
    </row>
    <row r="78" spans="1:8" ht="17.25">
      <c r="A78" s="98">
        <v>2340</v>
      </c>
      <c r="B78" s="112" t="s">
        <v>295</v>
      </c>
      <c r="C78" s="99" t="s">
        <v>597</v>
      </c>
      <c r="D78" s="100" t="s">
        <v>220</v>
      </c>
      <c r="E78" s="101" t="s">
        <v>670</v>
      </c>
      <c r="F78" s="445"/>
      <c r="G78" s="450"/>
      <c r="H78" s="455"/>
    </row>
    <row r="79" spans="1:8" s="102" customFormat="1" ht="15" customHeight="1">
      <c r="A79" s="98"/>
      <c r="B79" s="88"/>
      <c r="C79" s="99"/>
      <c r="D79" s="100"/>
      <c r="E79" s="97" t="s">
        <v>604</v>
      </c>
      <c r="F79" s="444"/>
      <c r="G79" s="449"/>
      <c r="H79" s="454"/>
    </row>
    <row r="80" spans="1:8" ht="17.25">
      <c r="A80" s="98">
        <v>2341</v>
      </c>
      <c r="B80" s="114" t="s">
        <v>295</v>
      </c>
      <c r="C80" s="104" t="s">
        <v>597</v>
      </c>
      <c r="D80" s="105" t="s">
        <v>221</v>
      </c>
      <c r="E80" s="97" t="s">
        <v>670</v>
      </c>
      <c r="F80" s="445"/>
      <c r="G80" s="450"/>
      <c r="H80" s="455"/>
    </row>
    <row r="81" spans="1:8" ht="17.25">
      <c r="A81" s="98">
        <v>2350</v>
      </c>
      <c r="B81" s="112" t="s">
        <v>295</v>
      </c>
      <c r="C81" s="99" t="s">
        <v>598</v>
      </c>
      <c r="D81" s="100" t="s">
        <v>220</v>
      </c>
      <c r="E81" s="101" t="s">
        <v>671</v>
      </c>
      <c r="F81" s="445"/>
      <c r="G81" s="450"/>
      <c r="H81" s="455"/>
    </row>
    <row r="82" spans="1:8" s="102" customFormat="1" ht="15" customHeight="1">
      <c r="A82" s="98"/>
      <c r="B82" s="88"/>
      <c r="C82" s="99"/>
      <c r="D82" s="100"/>
      <c r="E82" s="97" t="s">
        <v>604</v>
      </c>
      <c r="F82" s="444"/>
      <c r="G82" s="449"/>
      <c r="H82" s="454"/>
    </row>
    <row r="83" spans="1:8" ht="17.25">
      <c r="A83" s="98">
        <v>2351</v>
      </c>
      <c r="B83" s="114" t="s">
        <v>295</v>
      </c>
      <c r="C83" s="104" t="s">
        <v>598</v>
      </c>
      <c r="D83" s="105" t="s">
        <v>221</v>
      </c>
      <c r="E83" s="97" t="s">
        <v>672</v>
      </c>
      <c r="F83" s="445"/>
      <c r="G83" s="450"/>
      <c r="H83" s="455"/>
    </row>
    <row r="84" spans="1:8" ht="27">
      <c r="A84" s="98">
        <v>2360</v>
      </c>
      <c r="B84" s="112" t="s">
        <v>295</v>
      </c>
      <c r="C84" s="99" t="s">
        <v>599</v>
      </c>
      <c r="D84" s="100" t="s">
        <v>220</v>
      </c>
      <c r="E84" s="101" t="s">
        <v>673</v>
      </c>
      <c r="F84" s="445"/>
      <c r="G84" s="450"/>
      <c r="H84" s="455"/>
    </row>
    <row r="85" spans="1:8" s="102" customFormat="1" ht="15" customHeight="1">
      <c r="A85" s="98"/>
      <c r="B85" s="88"/>
      <c r="C85" s="99"/>
      <c r="D85" s="100"/>
      <c r="E85" s="97" t="s">
        <v>604</v>
      </c>
      <c r="F85" s="444"/>
      <c r="G85" s="449"/>
      <c r="H85" s="454"/>
    </row>
    <row r="86" spans="1:8" ht="27">
      <c r="A86" s="98">
        <v>2361</v>
      </c>
      <c r="B86" s="114" t="s">
        <v>295</v>
      </c>
      <c r="C86" s="104" t="s">
        <v>599</v>
      </c>
      <c r="D86" s="105" t="s">
        <v>221</v>
      </c>
      <c r="E86" s="97" t="s">
        <v>673</v>
      </c>
      <c r="F86" s="445"/>
      <c r="G86" s="450"/>
      <c r="H86" s="455"/>
    </row>
    <row r="87" spans="1:8" ht="27">
      <c r="A87" s="98">
        <v>2370</v>
      </c>
      <c r="B87" s="112" t="s">
        <v>295</v>
      </c>
      <c r="C87" s="99" t="s">
        <v>600</v>
      </c>
      <c r="D87" s="100" t="s">
        <v>220</v>
      </c>
      <c r="E87" s="101" t="s">
        <v>674</v>
      </c>
      <c r="F87" s="445"/>
      <c r="G87" s="450"/>
      <c r="H87" s="455"/>
    </row>
    <row r="88" spans="1:8" s="102" customFormat="1" ht="15" customHeight="1">
      <c r="A88" s="98"/>
      <c r="B88" s="88"/>
      <c r="C88" s="99"/>
      <c r="D88" s="100"/>
      <c r="E88" s="97" t="s">
        <v>604</v>
      </c>
      <c r="F88" s="444"/>
      <c r="G88" s="449"/>
      <c r="H88" s="454"/>
    </row>
    <row r="89" spans="1:8" ht="27">
      <c r="A89" s="98">
        <v>2371</v>
      </c>
      <c r="B89" s="114" t="s">
        <v>295</v>
      </c>
      <c r="C89" s="104" t="s">
        <v>600</v>
      </c>
      <c r="D89" s="105" t="s">
        <v>221</v>
      </c>
      <c r="E89" s="97" t="s">
        <v>675</v>
      </c>
      <c r="F89" s="445"/>
      <c r="G89" s="450"/>
      <c r="H89" s="455"/>
    </row>
    <row r="90" spans="1:8" s="95" customFormat="1" ht="46.5">
      <c r="A90" s="108">
        <v>2400</v>
      </c>
      <c r="B90" s="112" t="s">
        <v>296</v>
      </c>
      <c r="C90" s="99" t="s">
        <v>220</v>
      </c>
      <c r="D90" s="100" t="s">
        <v>220</v>
      </c>
      <c r="E90" s="113" t="s">
        <v>82</v>
      </c>
      <c r="F90" s="109">
        <f>G90+H90</f>
        <v>208125.3999999999</v>
      </c>
      <c r="G90" s="110">
        <f>G92+G96+G102+G110+G115+G122+G125+G131+G140</f>
        <v>37460</v>
      </c>
      <c r="H90" s="111">
        <f>H115+H140+H102</f>
        <v>170665.3999999999</v>
      </c>
    </row>
    <row r="91" spans="1:8" ht="13.5" customHeight="1">
      <c r="A91" s="96"/>
      <c r="B91" s="88"/>
      <c r="C91" s="89"/>
      <c r="D91" s="90"/>
      <c r="E91" s="97" t="s">
        <v>602</v>
      </c>
      <c r="F91" s="443"/>
      <c r="G91" s="448"/>
      <c r="H91" s="453"/>
    </row>
    <row r="92" spans="1:8" ht="27">
      <c r="A92" s="98">
        <v>2410</v>
      </c>
      <c r="B92" s="112" t="s">
        <v>296</v>
      </c>
      <c r="C92" s="99" t="s">
        <v>221</v>
      </c>
      <c r="D92" s="100" t="s">
        <v>220</v>
      </c>
      <c r="E92" s="101" t="s">
        <v>676</v>
      </c>
      <c r="F92" s="445"/>
      <c r="G92" s="450"/>
      <c r="H92" s="455"/>
    </row>
    <row r="93" spans="1:8" s="102" customFormat="1" ht="15" customHeight="1">
      <c r="A93" s="98"/>
      <c r="B93" s="88"/>
      <c r="C93" s="99"/>
      <c r="D93" s="100"/>
      <c r="E93" s="97" t="s">
        <v>604</v>
      </c>
      <c r="F93" s="444"/>
      <c r="G93" s="449"/>
      <c r="H93" s="454"/>
    </row>
    <row r="94" spans="1:8" ht="27">
      <c r="A94" s="98">
        <v>2411</v>
      </c>
      <c r="B94" s="114" t="s">
        <v>296</v>
      </c>
      <c r="C94" s="104" t="s">
        <v>221</v>
      </c>
      <c r="D94" s="105" t="s">
        <v>221</v>
      </c>
      <c r="E94" s="97" t="s">
        <v>678</v>
      </c>
      <c r="F94" s="445"/>
      <c r="G94" s="450"/>
      <c r="H94" s="455"/>
    </row>
    <row r="95" spans="1:8" ht="27">
      <c r="A95" s="98">
        <v>2412</v>
      </c>
      <c r="B95" s="114" t="s">
        <v>296</v>
      </c>
      <c r="C95" s="104" t="s">
        <v>221</v>
      </c>
      <c r="D95" s="105" t="s">
        <v>222</v>
      </c>
      <c r="E95" s="97" t="s">
        <v>679</v>
      </c>
      <c r="F95" s="445"/>
      <c r="G95" s="450"/>
      <c r="H95" s="455"/>
    </row>
    <row r="96" spans="1:8" ht="27">
      <c r="A96" s="98">
        <v>2420</v>
      </c>
      <c r="B96" s="112" t="s">
        <v>296</v>
      </c>
      <c r="C96" s="99" t="s">
        <v>222</v>
      </c>
      <c r="D96" s="100" t="s">
        <v>220</v>
      </c>
      <c r="E96" s="101" t="s">
        <v>680</v>
      </c>
      <c r="F96" s="445">
        <f>G96</f>
        <v>0</v>
      </c>
      <c r="G96" s="450">
        <f>G98</f>
        <v>0</v>
      </c>
      <c r="H96" s="450">
        <f>H98</f>
        <v>7720</v>
      </c>
    </row>
    <row r="97" spans="1:8" s="102" customFormat="1" ht="15" customHeight="1">
      <c r="A97" s="98"/>
      <c r="B97" s="88"/>
      <c r="C97" s="99"/>
      <c r="D97" s="100"/>
      <c r="E97" s="97" t="s">
        <v>604</v>
      </c>
      <c r="F97" s="444"/>
      <c r="G97" s="449"/>
      <c r="H97" s="454"/>
    </row>
    <row r="98" spans="1:8" ht="17.25">
      <c r="A98" s="98">
        <v>2421</v>
      </c>
      <c r="B98" s="114" t="s">
        <v>296</v>
      </c>
      <c r="C98" s="104" t="s">
        <v>222</v>
      </c>
      <c r="D98" s="105" t="s">
        <v>221</v>
      </c>
      <c r="E98" s="97" t="s">
        <v>681</v>
      </c>
      <c r="F98" s="445">
        <f>G98</f>
        <v>0</v>
      </c>
      <c r="G98" s="450"/>
      <c r="H98" s="455">
        <f>'Sheet5+'!H213</f>
        <v>7720</v>
      </c>
    </row>
    <row r="99" spans="1:8" ht="17.25">
      <c r="A99" s="98">
        <v>2422</v>
      </c>
      <c r="B99" s="114" t="s">
        <v>296</v>
      </c>
      <c r="C99" s="104" t="s">
        <v>222</v>
      </c>
      <c r="D99" s="105" t="s">
        <v>222</v>
      </c>
      <c r="E99" s="97" t="s">
        <v>682</v>
      </c>
      <c r="F99" s="445"/>
      <c r="G99" s="450"/>
      <c r="H99" s="455"/>
    </row>
    <row r="100" spans="1:8" ht="17.25">
      <c r="A100" s="98">
        <v>2423</v>
      </c>
      <c r="B100" s="114" t="s">
        <v>296</v>
      </c>
      <c r="C100" s="104" t="s">
        <v>222</v>
      </c>
      <c r="D100" s="105" t="s">
        <v>108</v>
      </c>
      <c r="E100" s="97" t="s">
        <v>683</v>
      </c>
      <c r="F100" s="445"/>
      <c r="G100" s="450"/>
      <c r="H100" s="455"/>
    </row>
    <row r="101" spans="1:8" ht="17.25">
      <c r="A101" s="98">
        <v>2424</v>
      </c>
      <c r="B101" s="114" t="s">
        <v>296</v>
      </c>
      <c r="C101" s="104" t="s">
        <v>222</v>
      </c>
      <c r="D101" s="105" t="s">
        <v>597</v>
      </c>
      <c r="E101" s="97" t="s">
        <v>684</v>
      </c>
      <c r="F101" s="445"/>
      <c r="G101" s="450"/>
      <c r="H101" s="455"/>
    </row>
    <row r="102" spans="1:8" ht="17.25">
      <c r="A102" s="98">
        <v>2430</v>
      </c>
      <c r="B102" s="112" t="s">
        <v>296</v>
      </c>
      <c r="C102" s="99" t="s">
        <v>108</v>
      </c>
      <c r="D102" s="100" t="s">
        <v>220</v>
      </c>
      <c r="E102" s="101" t="s">
        <v>685</v>
      </c>
      <c r="F102" s="445">
        <f>H102</f>
        <v>5000</v>
      </c>
      <c r="G102" s="450"/>
      <c r="H102" s="455">
        <f>H105</f>
        <v>5000</v>
      </c>
    </row>
    <row r="103" spans="1:8" s="102" customFormat="1" ht="15" customHeight="1">
      <c r="A103" s="98"/>
      <c r="B103" s="88"/>
      <c r="C103" s="99"/>
      <c r="D103" s="100"/>
      <c r="E103" s="97" t="s">
        <v>604</v>
      </c>
      <c r="F103" s="444"/>
      <c r="G103" s="449"/>
      <c r="H103" s="454"/>
    </row>
    <row r="104" spans="1:8" ht="17.25">
      <c r="A104" s="98">
        <v>2431</v>
      </c>
      <c r="B104" s="114" t="s">
        <v>296</v>
      </c>
      <c r="C104" s="104" t="s">
        <v>108</v>
      </c>
      <c r="D104" s="105" t="s">
        <v>221</v>
      </c>
      <c r="E104" s="97" t="s">
        <v>686</v>
      </c>
      <c r="F104" s="445"/>
      <c r="G104" s="450"/>
      <c r="H104" s="455"/>
    </row>
    <row r="105" spans="1:8" ht="17.25">
      <c r="A105" s="98">
        <v>2432</v>
      </c>
      <c r="B105" s="114" t="s">
        <v>296</v>
      </c>
      <c r="C105" s="104" t="s">
        <v>108</v>
      </c>
      <c r="D105" s="105" t="s">
        <v>222</v>
      </c>
      <c r="E105" s="97" t="s">
        <v>687</v>
      </c>
      <c r="F105" s="445">
        <f>H105</f>
        <v>5000</v>
      </c>
      <c r="G105" s="450"/>
      <c r="H105" s="455">
        <v>5000</v>
      </c>
    </row>
    <row r="106" spans="1:8" ht="17.25">
      <c r="A106" s="98">
        <v>2433</v>
      </c>
      <c r="B106" s="114" t="s">
        <v>296</v>
      </c>
      <c r="C106" s="104" t="s">
        <v>108</v>
      </c>
      <c r="D106" s="105" t="s">
        <v>108</v>
      </c>
      <c r="E106" s="97" t="s">
        <v>688</v>
      </c>
      <c r="F106" s="445"/>
      <c r="G106" s="450"/>
      <c r="H106" s="455"/>
    </row>
    <row r="107" spans="1:8" ht="17.25">
      <c r="A107" s="98">
        <v>2434</v>
      </c>
      <c r="B107" s="114" t="s">
        <v>296</v>
      </c>
      <c r="C107" s="104" t="s">
        <v>108</v>
      </c>
      <c r="D107" s="105" t="s">
        <v>597</v>
      </c>
      <c r="E107" s="97" t="s">
        <v>689</v>
      </c>
      <c r="F107" s="445"/>
      <c r="G107" s="450"/>
      <c r="H107" s="455"/>
    </row>
    <row r="108" spans="1:8" ht="17.25">
      <c r="A108" s="98">
        <v>2435</v>
      </c>
      <c r="B108" s="114" t="s">
        <v>296</v>
      </c>
      <c r="C108" s="104" t="s">
        <v>108</v>
      </c>
      <c r="D108" s="105" t="s">
        <v>598</v>
      </c>
      <c r="E108" s="97" t="s">
        <v>690</v>
      </c>
      <c r="F108" s="445"/>
      <c r="G108" s="450"/>
      <c r="H108" s="455"/>
    </row>
    <row r="109" spans="1:8" ht="17.25">
      <c r="A109" s="98">
        <v>2436</v>
      </c>
      <c r="B109" s="114" t="s">
        <v>296</v>
      </c>
      <c r="C109" s="104" t="s">
        <v>108</v>
      </c>
      <c r="D109" s="105" t="s">
        <v>599</v>
      </c>
      <c r="E109" s="97" t="s">
        <v>691</v>
      </c>
      <c r="F109" s="445"/>
      <c r="G109" s="450"/>
      <c r="H109" s="455"/>
    </row>
    <row r="110" spans="1:8" ht="27">
      <c r="A110" s="98">
        <v>2440</v>
      </c>
      <c r="B110" s="112" t="s">
        <v>296</v>
      </c>
      <c r="C110" s="99" t="s">
        <v>597</v>
      </c>
      <c r="D110" s="100" t="s">
        <v>220</v>
      </c>
      <c r="E110" s="101" t="s">
        <v>692</v>
      </c>
      <c r="F110" s="445"/>
      <c r="G110" s="450"/>
      <c r="H110" s="455"/>
    </row>
    <row r="111" spans="1:8" s="102" customFormat="1" ht="15" customHeight="1">
      <c r="A111" s="98"/>
      <c r="B111" s="88"/>
      <c r="C111" s="99"/>
      <c r="D111" s="100"/>
      <c r="E111" s="97" t="s">
        <v>604</v>
      </c>
      <c r="F111" s="444"/>
      <c r="G111" s="449"/>
      <c r="H111" s="454"/>
    </row>
    <row r="112" spans="1:8" ht="27">
      <c r="A112" s="98">
        <v>2441</v>
      </c>
      <c r="B112" s="114" t="s">
        <v>296</v>
      </c>
      <c r="C112" s="104" t="s">
        <v>597</v>
      </c>
      <c r="D112" s="105" t="s">
        <v>221</v>
      </c>
      <c r="E112" s="97" t="s">
        <v>693</v>
      </c>
      <c r="F112" s="445"/>
      <c r="G112" s="450"/>
      <c r="H112" s="455"/>
    </row>
    <row r="113" spans="1:8" ht="17.25">
      <c r="A113" s="98">
        <v>2442</v>
      </c>
      <c r="B113" s="114" t="s">
        <v>296</v>
      </c>
      <c r="C113" s="104" t="s">
        <v>597</v>
      </c>
      <c r="D113" s="105" t="s">
        <v>222</v>
      </c>
      <c r="E113" s="97" t="s">
        <v>694</v>
      </c>
      <c r="F113" s="445"/>
      <c r="G113" s="450"/>
      <c r="H113" s="455"/>
    </row>
    <row r="114" spans="1:8" ht="17.25">
      <c r="A114" s="98">
        <v>2443</v>
      </c>
      <c r="B114" s="114" t="s">
        <v>296</v>
      </c>
      <c r="C114" s="104" t="s">
        <v>597</v>
      </c>
      <c r="D114" s="105" t="s">
        <v>108</v>
      </c>
      <c r="E114" s="97" t="s">
        <v>695</v>
      </c>
      <c r="F114" s="445"/>
      <c r="G114" s="450"/>
      <c r="H114" s="455"/>
    </row>
    <row r="115" spans="1:8" ht="17.25">
      <c r="A115" s="98">
        <v>2450</v>
      </c>
      <c r="B115" s="112" t="s">
        <v>296</v>
      </c>
      <c r="C115" s="99" t="s">
        <v>598</v>
      </c>
      <c r="D115" s="100" t="s">
        <v>220</v>
      </c>
      <c r="E115" s="101" t="s">
        <v>696</v>
      </c>
      <c r="F115" s="445">
        <f>G115+H115</f>
        <v>601725.3999999999</v>
      </c>
      <c r="G115" s="450">
        <f>G117</f>
        <v>36060</v>
      </c>
      <c r="H115" s="455">
        <f>H117</f>
        <v>565665.3999999999</v>
      </c>
    </row>
    <row r="116" spans="1:8" s="102" customFormat="1" ht="15" customHeight="1">
      <c r="A116" s="98"/>
      <c r="B116" s="88"/>
      <c r="C116" s="99"/>
      <c r="D116" s="100"/>
      <c r="E116" s="97" t="s">
        <v>604</v>
      </c>
      <c r="F116" s="444"/>
      <c r="G116" s="449"/>
      <c r="H116" s="454"/>
    </row>
    <row r="117" spans="1:8" ht="17.25">
      <c r="A117" s="98">
        <v>2451</v>
      </c>
      <c r="B117" s="114" t="s">
        <v>296</v>
      </c>
      <c r="C117" s="104" t="s">
        <v>598</v>
      </c>
      <c r="D117" s="105" t="s">
        <v>221</v>
      </c>
      <c r="E117" s="97" t="s">
        <v>697</v>
      </c>
      <c r="F117" s="445">
        <f>G117+H117</f>
        <v>601725.3999999999</v>
      </c>
      <c r="G117" s="450">
        <f>'Sheet5+'!G259</f>
        <v>36060</v>
      </c>
      <c r="H117" s="455">
        <f>279000+97869.1+188796.3</f>
        <v>565665.3999999999</v>
      </c>
    </row>
    <row r="118" spans="1:8" ht="17.25">
      <c r="A118" s="98">
        <v>2452</v>
      </c>
      <c r="B118" s="114" t="s">
        <v>296</v>
      </c>
      <c r="C118" s="104" t="s">
        <v>598</v>
      </c>
      <c r="D118" s="105" t="s">
        <v>222</v>
      </c>
      <c r="E118" s="97" t="s">
        <v>698</v>
      </c>
      <c r="F118" s="445"/>
      <c r="G118" s="450"/>
      <c r="H118" s="455"/>
    </row>
    <row r="119" spans="1:8" ht="17.25">
      <c r="A119" s="98">
        <v>2453</v>
      </c>
      <c r="B119" s="114" t="s">
        <v>296</v>
      </c>
      <c r="C119" s="104" t="s">
        <v>598</v>
      </c>
      <c r="D119" s="105" t="s">
        <v>108</v>
      </c>
      <c r="E119" s="97" t="s">
        <v>699</v>
      </c>
      <c r="F119" s="445"/>
      <c r="G119" s="450"/>
      <c r="H119" s="455"/>
    </row>
    <row r="120" spans="1:8" ht="17.25">
      <c r="A120" s="98">
        <v>2454</v>
      </c>
      <c r="B120" s="114" t="s">
        <v>296</v>
      </c>
      <c r="C120" s="104" t="s">
        <v>598</v>
      </c>
      <c r="D120" s="105" t="s">
        <v>597</v>
      </c>
      <c r="E120" s="97" t="s">
        <v>700</v>
      </c>
      <c r="F120" s="445"/>
      <c r="G120" s="450"/>
      <c r="H120" s="455"/>
    </row>
    <row r="121" spans="1:8" ht="17.25">
      <c r="A121" s="98">
        <v>2455</v>
      </c>
      <c r="B121" s="114" t="s">
        <v>296</v>
      </c>
      <c r="C121" s="104" t="s">
        <v>598</v>
      </c>
      <c r="D121" s="105" t="s">
        <v>598</v>
      </c>
      <c r="E121" s="97" t="s">
        <v>701</v>
      </c>
      <c r="F121" s="445"/>
      <c r="G121" s="450"/>
      <c r="H121" s="455"/>
    </row>
    <row r="122" spans="1:8" ht="17.25">
      <c r="A122" s="98">
        <v>2460</v>
      </c>
      <c r="B122" s="112" t="s">
        <v>296</v>
      </c>
      <c r="C122" s="99" t="s">
        <v>599</v>
      </c>
      <c r="D122" s="100" t="s">
        <v>220</v>
      </c>
      <c r="E122" s="101" t="s">
        <v>702</v>
      </c>
      <c r="F122" s="445"/>
      <c r="G122" s="450"/>
      <c r="H122" s="455"/>
    </row>
    <row r="123" spans="1:8" s="102" customFormat="1" ht="15" customHeight="1">
      <c r="A123" s="98"/>
      <c r="B123" s="88"/>
      <c r="C123" s="99"/>
      <c r="D123" s="100"/>
      <c r="E123" s="97" t="s">
        <v>604</v>
      </c>
      <c r="F123" s="444"/>
      <c r="G123" s="449"/>
      <c r="H123" s="454"/>
    </row>
    <row r="124" spans="1:8" ht="17.25">
      <c r="A124" s="98">
        <v>2461</v>
      </c>
      <c r="B124" s="114" t="s">
        <v>296</v>
      </c>
      <c r="C124" s="104" t="s">
        <v>599</v>
      </c>
      <c r="D124" s="105" t="s">
        <v>221</v>
      </c>
      <c r="E124" s="97" t="s">
        <v>703</v>
      </c>
      <c r="F124" s="445"/>
      <c r="G124" s="450"/>
      <c r="H124" s="455"/>
    </row>
    <row r="125" spans="1:8" ht="17.25">
      <c r="A125" s="98">
        <v>2470</v>
      </c>
      <c r="B125" s="112" t="s">
        <v>296</v>
      </c>
      <c r="C125" s="99" t="s">
        <v>600</v>
      </c>
      <c r="D125" s="100" t="s">
        <v>220</v>
      </c>
      <c r="E125" s="101" t="s">
        <v>704</v>
      </c>
      <c r="F125" s="445">
        <f>G125</f>
        <v>1400</v>
      </c>
      <c r="G125" s="450">
        <f>G129</f>
        <v>1400</v>
      </c>
      <c r="H125" s="455"/>
    </row>
    <row r="126" spans="1:8" s="102" customFormat="1" ht="15" customHeight="1">
      <c r="A126" s="98"/>
      <c r="B126" s="88"/>
      <c r="C126" s="99"/>
      <c r="D126" s="100"/>
      <c r="E126" s="97" t="s">
        <v>604</v>
      </c>
      <c r="F126" s="444"/>
      <c r="G126" s="449"/>
      <c r="H126" s="454"/>
    </row>
    <row r="127" spans="1:8" ht="27">
      <c r="A127" s="98">
        <v>2471</v>
      </c>
      <c r="B127" s="114" t="s">
        <v>296</v>
      </c>
      <c r="C127" s="104" t="s">
        <v>600</v>
      </c>
      <c r="D127" s="105" t="s">
        <v>221</v>
      </c>
      <c r="E127" s="97" t="s">
        <v>705</v>
      </c>
      <c r="F127" s="445"/>
      <c r="G127" s="450"/>
      <c r="H127" s="455"/>
    </row>
    <row r="128" spans="1:8" ht="17.25">
      <c r="A128" s="98">
        <v>2472</v>
      </c>
      <c r="B128" s="114" t="s">
        <v>296</v>
      </c>
      <c r="C128" s="104" t="s">
        <v>600</v>
      </c>
      <c r="D128" s="105" t="s">
        <v>222</v>
      </c>
      <c r="E128" s="97" t="s">
        <v>706</v>
      </c>
      <c r="F128" s="445"/>
      <c r="G128" s="450"/>
      <c r="H128" s="455"/>
    </row>
    <row r="129" spans="1:8" ht="17.25">
      <c r="A129" s="98">
        <v>2473</v>
      </c>
      <c r="B129" s="114" t="s">
        <v>296</v>
      </c>
      <c r="C129" s="104" t="s">
        <v>600</v>
      </c>
      <c r="D129" s="105" t="s">
        <v>108</v>
      </c>
      <c r="E129" s="97" t="s">
        <v>707</v>
      </c>
      <c r="F129" s="445">
        <f>G129</f>
        <v>1400</v>
      </c>
      <c r="G129" s="450">
        <f>'Sheet5+'!G299</f>
        <v>1400</v>
      </c>
      <c r="H129" s="455"/>
    </row>
    <row r="130" spans="1:8" ht="17.25">
      <c r="A130" s="98">
        <v>2474</v>
      </c>
      <c r="B130" s="114" t="s">
        <v>296</v>
      </c>
      <c r="C130" s="104" t="s">
        <v>600</v>
      </c>
      <c r="D130" s="105" t="s">
        <v>597</v>
      </c>
      <c r="E130" s="97" t="s">
        <v>708</v>
      </c>
      <c r="F130" s="445"/>
      <c r="G130" s="450"/>
      <c r="H130" s="455"/>
    </row>
    <row r="131" spans="1:8" ht="27">
      <c r="A131" s="98">
        <v>2480</v>
      </c>
      <c r="B131" s="112" t="s">
        <v>296</v>
      </c>
      <c r="C131" s="99" t="s">
        <v>601</v>
      </c>
      <c r="D131" s="100" t="s">
        <v>220</v>
      </c>
      <c r="E131" s="101" t="s">
        <v>709</v>
      </c>
      <c r="F131" s="445"/>
      <c r="G131" s="450"/>
      <c r="H131" s="455"/>
    </row>
    <row r="132" spans="1:8" s="102" customFormat="1" ht="15" customHeight="1">
      <c r="A132" s="98"/>
      <c r="B132" s="88"/>
      <c r="C132" s="99"/>
      <c r="D132" s="100"/>
      <c r="E132" s="97" t="s">
        <v>604</v>
      </c>
      <c r="F132" s="444"/>
      <c r="G132" s="449"/>
      <c r="H132" s="454"/>
    </row>
    <row r="133" spans="1:8" ht="40.5">
      <c r="A133" s="98">
        <v>2481</v>
      </c>
      <c r="B133" s="114" t="s">
        <v>296</v>
      </c>
      <c r="C133" s="104" t="s">
        <v>601</v>
      </c>
      <c r="D133" s="105" t="s">
        <v>221</v>
      </c>
      <c r="E133" s="97" t="s">
        <v>710</v>
      </c>
      <c r="F133" s="445"/>
      <c r="G133" s="450"/>
      <c r="H133" s="455"/>
    </row>
    <row r="134" spans="1:8" ht="40.5">
      <c r="A134" s="98">
        <v>2482</v>
      </c>
      <c r="B134" s="114" t="s">
        <v>296</v>
      </c>
      <c r="C134" s="104" t="s">
        <v>601</v>
      </c>
      <c r="D134" s="105" t="s">
        <v>222</v>
      </c>
      <c r="E134" s="97" t="s">
        <v>711</v>
      </c>
      <c r="F134" s="445"/>
      <c r="G134" s="450"/>
      <c r="H134" s="455"/>
    </row>
    <row r="135" spans="1:8" ht="27">
      <c r="A135" s="98">
        <v>2483</v>
      </c>
      <c r="B135" s="114" t="s">
        <v>296</v>
      </c>
      <c r="C135" s="104" t="s">
        <v>601</v>
      </c>
      <c r="D135" s="105" t="s">
        <v>108</v>
      </c>
      <c r="E135" s="97" t="s">
        <v>712</v>
      </c>
      <c r="F135" s="445"/>
      <c r="G135" s="450"/>
      <c r="H135" s="455"/>
    </row>
    <row r="136" spans="1:8" ht="40.5">
      <c r="A136" s="98">
        <v>2484</v>
      </c>
      <c r="B136" s="114" t="s">
        <v>296</v>
      </c>
      <c r="C136" s="104" t="s">
        <v>601</v>
      </c>
      <c r="D136" s="105" t="s">
        <v>597</v>
      </c>
      <c r="E136" s="97" t="s">
        <v>713</v>
      </c>
      <c r="F136" s="445"/>
      <c r="G136" s="450"/>
      <c r="H136" s="455"/>
    </row>
    <row r="137" spans="1:8" ht="27">
      <c r="A137" s="98">
        <v>2485</v>
      </c>
      <c r="B137" s="114" t="s">
        <v>296</v>
      </c>
      <c r="C137" s="104" t="s">
        <v>601</v>
      </c>
      <c r="D137" s="105" t="s">
        <v>598</v>
      </c>
      <c r="E137" s="97" t="s">
        <v>714</v>
      </c>
      <c r="F137" s="445"/>
      <c r="G137" s="450"/>
      <c r="H137" s="455"/>
    </row>
    <row r="138" spans="1:8" ht="27">
      <c r="A138" s="98">
        <v>2486</v>
      </c>
      <c r="B138" s="114" t="s">
        <v>296</v>
      </c>
      <c r="C138" s="104" t="s">
        <v>601</v>
      </c>
      <c r="D138" s="105" t="s">
        <v>599</v>
      </c>
      <c r="E138" s="97" t="s">
        <v>715</v>
      </c>
      <c r="F138" s="445"/>
      <c r="G138" s="450"/>
      <c r="H138" s="455"/>
    </row>
    <row r="139" spans="1:8" ht="27">
      <c r="A139" s="98">
        <v>2487</v>
      </c>
      <c r="B139" s="114" t="s">
        <v>296</v>
      </c>
      <c r="C139" s="104" t="s">
        <v>601</v>
      </c>
      <c r="D139" s="105" t="s">
        <v>600</v>
      </c>
      <c r="E139" s="97" t="s">
        <v>716</v>
      </c>
      <c r="F139" s="445"/>
      <c r="G139" s="450"/>
      <c r="H139" s="455"/>
    </row>
    <row r="140" spans="1:8" ht="27">
      <c r="A140" s="98">
        <v>2490</v>
      </c>
      <c r="B140" s="112" t="s">
        <v>296</v>
      </c>
      <c r="C140" s="99" t="s">
        <v>717</v>
      </c>
      <c r="D140" s="100" t="s">
        <v>220</v>
      </c>
      <c r="E140" s="101" t="s">
        <v>718</v>
      </c>
      <c r="F140" s="445">
        <f>H140</f>
        <v>-400000</v>
      </c>
      <c r="G140" s="450"/>
      <c r="H140" s="455">
        <f>H142</f>
        <v>-400000</v>
      </c>
    </row>
    <row r="141" spans="1:8" s="102" customFormat="1" ht="15" customHeight="1">
      <c r="A141" s="98"/>
      <c r="B141" s="88"/>
      <c r="C141" s="99"/>
      <c r="D141" s="100"/>
      <c r="E141" s="97" t="s">
        <v>604</v>
      </c>
      <c r="F141" s="444"/>
      <c r="G141" s="449"/>
      <c r="H141" s="454"/>
    </row>
    <row r="142" spans="1:8" ht="27">
      <c r="A142" s="98">
        <v>2491</v>
      </c>
      <c r="B142" s="114" t="s">
        <v>296</v>
      </c>
      <c r="C142" s="104" t="s">
        <v>717</v>
      </c>
      <c r="D142" s="105" t="s">
        <v>221</v>
      </c>
      <c r="E142" s="97" t="s">
        <v>718</v>
      </c>
      <c r="F142" s="445">
        <f>H142</f>
        <v>-400000</v>
      </c>
      <c r="G142" s="450"/>
      <c r="H142" s="455">
        <v>-400000</v>
      </c>
    </row>
    <row r="143" spans="1:8" s="95" customFormat="1" ht="60">
      <c r="A143" s="108">
        <v>2500</v>
      </c>
      <c r="B143" s="112" t="s">
        <v>297</v>
      </c>
      <c r="C143" s="99" t="s">
        <v>220</v>
      </c>
      <c r="D143" s="100" t="s">
        <v>220</v>
      </c>
      <c r="E143" s="113" t="s">
        <v>83</v>
      </c>
      <c r="F143" s="109">
        <f>G143+H143</f>
        <v>109090</v>
      </c>
      <c r="G143" s="110">
        <f>G145+G148+G151+G154+G157+G160</f>
        <v>103090</v>
      </c>
      <c r="H143" s="111">
        <f>H145</f>
        <v>6000</v>
      </c>
    </row>
    <row r="144" spans="1:8" ht="13.5" customHeight="1">
      <c r="A144" s="96"/>
      <c r="B144" s="88"/>
      <c r="C144" s="89"/>
      <c r="D144" s="90"/>
      <c r="E144" s="97" t="s">
        <v>602</v>
      </c>
      <c r="F144" s="443"/>
      <c r="G144" s="448"/>
      <c r="H144" s="453"/>
    </row>
    <row r="145" spans="1:8" ht="17.25">
      <c r="A145" s="98">
        <v>2510</v>
      </c>
      <c r="B145" s="112" t="s">
        <v>297</v>
      </c>
      <c r="C145" s="99" t="s">
        <v>221</v>
      </c>
      <c r="D145" s="100" t="s">
        <v>220</v>
      </c>
      <c r="E145" s="101" t="s">
        <v>719</v>
      </c>
      <c r="F145" s="445">
        <f>G145+H145</f>
        <v>103785</v>
      </c>
      <c r="G145" s="450">
        <f>G147</f>
        <v>97785</v>
      </c>
      <c r="H145" s="455">
        <f>H147</f>
        <v>6000</v>
      </c>
    </row>
    <row r="146" spans="1:8" s="102" customFormat="1" ht="15" customHeight="1">
      <c r="A146" s="98"/>
      <c r="B146" s="88"/>
      <c r="C146" s="99"/>
      <c r="D146" s="100"/>
      <c r="E146" s="97" t="s">
        <v>604</v>
      </c>
      <c r="F146" s="444"/>
      <c r="G146" s="449"/>
      <c r="H146" s="454"/>
    </row>
    <row r="147" spans="1:8" ht="17.25">
      <c r="A147" s="98">
        <v>2511</v>
      </c>
      <c r="B147" s="114" t="s">
        <v>297</v>
      </c>
      <c r="C147" s="104" t="s">
        <v>221</v>
      </c>
      <c r="D147" s="105" t="s">
        <v>221</v>
      </c>
      <c r="E147" s="97" t="s">
        <v>719</v>
      </c>
      <c r="F147" s="445">
        <f>G147+H147</f>
        <v>103785</v>
      </c>
      <c r="G147" s="450">
        <f>'Sheet5+'!G336</f>
        <v>97785</v>
      </c>
      <c r="H147" s="455">
        <v>6000</v>
      </c>
    </row>
    <row r="148" spans="1:8" ht="17.25">
      <c r="A148" s="98">
        <v>2520</v>
      </c>
      <c r="B148" s="112" t="s">
        <v>297</v>
      </c>
      <c r="C148" s="99" t="s">
        <v>222</v>
      </c>
      <c r="D148" s="100" t="s">
        <v>220</v>
      </c>
      <c r="E148" s="101" t="s">
        <v>720</v>
      </c>
      <c r="F148" s="445"/>
      <c r="G148" s="450"/>
      <c r="H148" s="455"/>
    </row>
    <row r="149" spans="1:8" s="102" customFormat="1" ht="15" customHeight="1">
      <c r="A149" s="98"/>
      <c r="B149" s="88"/>
      <c r="C149" s="99"/>
      <c r="D149" s="100"/>
      <c r="E149" s="97" t="s">
        <v>604</v>
      </c>
      <c r="F149" s="444"/>
      <c r="G149" s="449"/>
      <c r="H149" s="454"/>
    </row>
    <row r="150" spans="1:8" ht="17.25">
      <c r="A150" s="98">
        <v>2521</v>
      </c>
      <c r="B150" s="114" t="s">
        <v>297</v>
      </c>
      <c r="C150" s="104" t="s">
        <v>222</v>
      </c>
      <c r="D150" s="105" t="s">
        <v>221</v>
      </c>
      <c r="E150" s="97" t="s">
        <v>721</v>
      </c>
      <c r="F150" s="445"/>
      <c r="G150" s="450"/>
      <c r="H150" s="455"/>
    </row>
    <row r="151" spans="1:8" ht="17.25">
      <c r="A151" s="98">
        <v>2530</v>
      </c>
      <c r="B151" s="112" t="s">
        <v>297</v>
      </c>
      <c r="C151" s="99" t="s">
        <v>108</v>
      </c>
      <c r="D151" s="100" t="s">
        <v>220</v>
      </c>
      <c r="E151" s="101" t="s">
        <v>722</v>
      </c>
      <c r="F151" s="445"/>
      <c r="G151" s="450"/>
      <c r="H151" s="455"/>
    </row>
    <row r="152" spans="1:8" s="102" customFormat="1" ht="15" customHeight="1">
      <c r="A152" s="98"/>
      <c r="B152" s="88"/>
      <c r="C152" s="99"/>
      <c r="D152" s="100"/>
      <c r="E152" s="97" t="s">
        <v>604</v>
      </c>
      <c r="F152" s="444"/>
      <c r="G152" s="449"/>
      <c r="H152" s="454"/>
    </row>
    <row r="153" spans="1:8" ht="17.25">
      <c r="A153" s="98">
        <v>2531</v>
      </c>
      <c r="B153" s="114" t="s">
        <v>297</v>
      </c>
      <c r="C153" s="104" t="s">
        <v>108</v>
      </c>
      <c r="D153" s="105" t="s">
        <v>221</v>
      </c>
      <c r="E153" s="97" t="s">
        <v>722</v>
      </c>
      <c r="F153" s="445"/>
      <c r="G153" s="450"/>
      <c r="H153" s="455"/>
    </row>
    <row r="154" spans="1:8" ht="17.25">
      <c r="A154" s="98">
        <v>2540</v>
      </c>
      <c r="B154" s="112" t="s">
        <v>297</v>
      </c>
      <c r="C154" s="99" t="s">
        <v>597</v>
      </c>
      <c r="D154" s="100" t="s">
        <v>220</v>
      </c>
      <c r="E154" s="101" t="s">
        <v>723</v>
      </c>
      <c r="F154" s="445"/>
      <c r="G154" s="450"/>
      <c r="H154" s="455"/>
    </row>
    <row r="155" spans="1:8" s="102" customFormat="1" ht="15" customHeight="1">
      <c r="A155" s="98"/>
      <c r="B155" s="88"/>
      <c r="C155" s="99"/>
      <c r="D155" s="100"/>
      <c r="E155" s="97" t="s">
        <v>604</v>
      </c>
      <c r="F155" s="444"/>
      <c r="G155" s="449"/>
      <c r="H155" s="454"/>
    </row>
    <row r="156" spans="1:8" ht="17.25">
      <c r="A156" s="98">
        <v>2541</v>
      </c>
      <c r="B156" s="114" t="s">
        <v>297</v>
      </c>
      <c r="C156" s="104" t="s">
        <v>597</v>
      </c>
      <c r="D156" s="105" t="s">
        <v>221</v>
      </c>
      <c r="E156" s="97" t="s">
        <v>723</v>
      </c>
      <c r="F156" s="445"/>
      <c r="G156" s="450"/>
      <c r="H156" s="455"/>
    </row>
    <row r="157" spans="1:8" ht="27">
      <c r="A157" s="98">
        <v>2550</v>
      </c>
      <c r="B157" s="112" t="s">
        <v>297</v>
      </c>
      <c r="C157" s="99" t="s">
        <v>598</v>
      </c>
      <c r="D157" s="100" t="s">
        <v>220</v>
      </c>
      <c r="E157" s="101" t="s">
        <v>724</v>
      </c>
      <c r="F157" s="445"/>
      <c r="G157" s="450"/>
      <c r="H157" s="455"/>
    </row>
    <row r="158" spans="1:8" s="102" customFormat="1" ht="15" customHeight="1">
      <c r="A158" s="98"/>
      <c r="B158" s="88"/>
      <c r="C158" s="99"/>
      <c r="D158" s="100"/>
      <c r="E158" s="97" t="s">
        <v>604</v>
      </c>
      <c r="F158" s="444"/>
      <c r="G158" s="449"/>
      <c r="H158" s="454"/>
    </row>
    <row r="159" spans="1:8" ht="27">
      <c r="A159" s="98">
        <v>2551</v>
      </c>
      <c r="B159" s="114" t="s">
        <v>297</v>
      </c>
      <c r="C159" s="104" t="s">
        <v>598</v>
      </c>
      <c r="D159" s="105" t="s">
        <v>221</v>
      </c>
      <c r="E159" s="97" t="s">
        <v>724</v>
      </c>
      <c r="F159" s="445"/>
      <c r="G159" s="450"/>
      <c r="H159" s="455"/>
    </row>
    <row r="160" spans="1:8" ht="27">
      <c r="A160" s="98">
        <v>2560</v>
      </c>
      <c r="B160" s="112" t="s">
        <v>297</v>
      </c>
      <c r="C160" s="99" t="s">
        <v>599</v>
      </c>
      <c r="D160" s="100" t="s">
        <v>220</v>
      </c>
      <c r="E160" s="101" t="s">
        <v>725</v>
      </c>
      <c r="F160" s="445">
        <f>G160</f>
        <v>5305</v>
      </c>
      <c r="G160" s="450">
        <f>G162</f>
        <v>5305</v>
      </c>
      <c r="H160" s="455"/>
    </row>
    <row r="161" spans="1:8" s="102" customFormat="1" ht="15" customHeight="1">
      <c r="A161" s="98"/>
      <c r="B161" s="88"/>
      <c r="C161" s="99"/>
      <c r="D161" s="100"/>
      <c r="E161" s="97" t="s">
        <v>604</v>
      </c>
      <c r="F161" s="444"/>
      <c r="G161" s="449"/>
      <c r="H161" s="454"/>
    </row>
    <row r="162" spans="1:8" ht="27">
      <c r="A162" s="98">
        <v>2561</v>
      </c>
      <c r="B162" s="114" t="s">
        <v>297</v>
      </c>
      <c r="C162" s="104" t="s">
        <v>599</v>
      </c>
      <c r="D162" s="105" t="s">
        <v>221</v>
      </c>
      <c r="E162" s="97" t="s">
        <v>725</v>
      </c>
      <c r="F162" s="445">
        <f>G162</f>
        <v>5305</v>
      </c>
      <c r="G162" s="450">
        <f>'Sheet5+'!G363</f>
        <v>5305</v>
      </c>
      <c r="H162" s="455"/>
    </row>
    <row r="163" spans="1:8" s="95" customFormat="1" ht="60">
      <c r="A163" s="108">
        <v>2600</v>
      </c>
      <c r="B163" s="112" t="s">
        <v>298</v>
      </c>
      <c r="C163" s="99" t="s">
        <v>220</v>
      </c>
      <c r="D163" s="100" t="s">
        <v>220</v>
      </c>
      <c r="E163" s="113" t="s">
        <v>84</v>
      </c>
      <c r="F163" s="109">
        <f>G163+H163</f>
        <v>110484</v>
      </c>
      <c r="G163" s="110">
        <f>G165+G168+G171+G174+G177+G180</f>
        <v>77484</v>
      </c>
      <c r="H163" s="111">
        <f>H165+H174</f>
        <v>33000</v>
      </c>
    </row>
    <row r="164" spans="1:8" ht="13.5" customHeight="1">
      <c r="A164" s="96"/>
      <c r="B164" s="88"/>
      <c r="C164" s="89"/>
      <c r="D164" s="90"/>
      <c r="E164" s="97" t="s">
        <v>602</v>
      </c>
      <c r="F164" s="443"/>
      <c r="G164" s="448"/>
      <c r="H164" s="453"/>
    </row>
    <row r="165" spans="1:8" ht="17.25">
      <c r="A165" s="98">
        <v>2610</v>
      </c>
      <c r="B165" s="112" t="s">
        <v>298</v>
      </c>
      <c r="C165" s="99" t="s">
        <v>221</v>
      </c>
      <c r="D165" s="100" t="s">
        <v>220</v>
      </c>
      <c r="E165" s="101" t="s">
        <v>726</v>
      </c>
      <c r="F165" s="445">
        <f>H165</f>
        <v>30000</v>
      </c>
      <c r="G165" s="450"/>
      <c r="H165" s="455">
        <f>H167</f>
        <v>30000</v>
      </c>
    </row>
    <row r="166" spans="1:8" s="102" customFormat="1" ht="15" customHeight="1">
      <c r="A166" s="98"/>
      <c r="B166" s="88"/>
      <c r="C166" s="99"/>
      <c r="D166" s="100"/>
      <c r="E166" s="97" t="s">
        <v>604</v>
      </c>
      <c r="F166" s="444"/>
      <c r="G166" s="449"/>
      <c r="H166" s="454"/>
    </row>
    <row r="167" spans="1:8" ht="17.25">
      <c r="A167" s="98">
        <v>2611</v>
      </c>
      <c r="B167" s="114" t="s">
        <v>298</v>
      </c>
      <c r="C167" s="104" t="s">
        <v>221</v>
      </c>
      <c r="D167" s="105" t="s">
        <v>221</v>
      </c>
      <c r="E167" s="97" t="s">
        <v>727</v>
      </c>
      <c r="F167" s="445">
        <f>H167</f>
        <v>30000</v>
      </c>
      <c r="G167" s="450"/>
      <c r="H167" s="455">
        <v>30000</v>
      </c>
    </row>
    <row r="168" spans="1:8" ht="17.25">
      <c r="A168" s="98">
        <v>2620</v>
      </c>
      <c r="B168" s="112" t="s">
        <v>298</v>
      </c>
      <c r="C168" s="99" t="s">
        <v>222</v>
      </c>
      <c r="D168" s="100" t="s">
        <v>220</v>
      </c>
      <c r="E168" s="101" t="s">
        <v>728</v>
      </c>
      <c r="F168" s="445"/>
      <c r="G168" s="450"/>
      <c r="H168" s="455"/>
    </row>
    <row r="169" spans="1:8" s="102" customFormat="1" ht="15" customHeight="1">
      <c r="A169" s="98"/>
      <c r="B169" s="88"/>
      <c r="C169" s="99"/>
      <c r="D169" s="100"/>
      <c r="E169" s="97" t="s">
        <v>604</v>
      </c>
      <c r="F169" s="444"/>
      <c r="G169" s="449"/>
      <c r="H169" s="454"/>
    </row>
    <row r="170" spans="1:8" ht="17.25">
      <c r="A170" s="98">
        <v>2621</v>
      </c>
      <c r="B170" s="114" t="s">
        <v>298</v>
      </c>
      <c r="C170" s="104" t="s">
        <v>222</v>
      </c>
      <c r="D170" s="105" t="s">
        <v>221</v>
      </c>
      <c r="E170" s="97" t="s">
        <v>728</v>
      </c>
      <c r="F170" s="445"/>
      <c r="G170" s="450"/>
      <c r="H170" s="455"/>
    </row>
    <row r="171" spans="1:8" ht="17.25">
      <c r="A171" s="98">
        <v>2630</v>
      </c>
      <c r="B171" s="112" t="s">
        <v>298</v>
      </c>
      <c r="C171" s="99" t="s">
        <v>108</v>
      </c>
      <c r="D171" s="100" t="s">
        <v>220</v>
      </c>
      <c r="E171" s="101" t="s">
        <v>729</v>
      </c>
      <c r="F171" s="445">
        <f>G171</f>
        <v>2000</v>
      </c>
      <c r="G171" s="450">
        <f>G173</f>
        <v>2000</v>
      </c>
      <c r="H171" s="455"/>
    </row>
    <row r="172" spans="1:8" s="102" customFormat="1" ht="15" customHeight="1">
      <c r="A172" s="98"/>
      <c r="B172" s="88"/>
      <c r="C172" s="99"/>
      <c r="D172" s="100"/>
      <c r="E172" s="97" t="s">
        <v>604</v>
      </c>
      <c r="F172" s="444"/>
      <c r="G172" s="449"/>
      <c r="H172" s="454"/>
    </row>
    <row r="173" spans="1:8" ht="17.25">
      <c r="A173" s="98">
        <v>2631</v>
      </c>
      <c r="B173" s="114" t="s">
        <v>298</v>
      </c>
      <c r="C173" s="104" t="s">
        <v>108</v>
      </c>
      <c r="D173" s="105" t="s">
        <v>221</v>
      </c>
      <c r="E173" s="97" t="s">
        <v>730</v>
      </c>
      <c r="F173" s="445">
        <f>G173</f>
        <v>2000</v>
      </c>
      <c r="G173" s="450">
        <f>'Sheet5+'!G388</f>
        <v>2000</v>
      </c>
      <c r="H173" s="455"/>
    </row>
    <row r="174" spans="1:8" ht="17.25">
      <c r="A174" s="98">
        <v>2640</v>
      </c>
      <c r="B174" s="112" t="s">
        <v>298</v>
      </c>
      <c r="C174" s="99" t="s">
        <v>597</v>
      </c>
      <c r="D174" s="100" t="s">
        <v>220</v>
      </c>
      <c r="E174" s="101" t="s">
        <v>731</v>
      </c>
      <c r="F174" s="445">
        <f>G174+H174</f>
        <v>62800</v>
      </c>
      <c r="G174" s="450">
        <f>G176</f>
        <v>59800</v>
      </c>
      <c r="H174" s="455">
        <f>H176</f>
        <v>3000</v>
      </c>
    </row>
    <row r="175" spans="1:8" s="102" customFormat="1" ht="15" customHeight="1">
      <c r="A175" s="98"/>
      <c r="B175" s="88"/>
      <c r="C175" s="99"/>
      <c r="D175" s="100"/>
      <c r="E175" s="97" t="s">
        <v>604</v>
      </c>
      <c r="F175" s="444"/>
      <c r="G175" s="449"/>
      <c r="H175" s="454"/>
    </row>
    <row r="176" spans="1:8" ht="17.25">
      <c r="A176" s="98">
        <v>2641</v>
      </c>
      <c r="B176" s="114" t="s">
        <v>298</v>
      </c>
      <c r="C176" s="104" t="s">
        <v>597</v>
      </c>
      <c r="D176" s="105" t="s">
        <v>221</v>
      </c>
      <c r="E176" s="97" t="s">
        <v>732</v>
      </c>
      <c r="F176" s="445">
        <f>G176+H176</f>
        <v>62800</v>
      </c>
      <c r="G176" s="450">
        <f>'Sheet5+'!G395</f>
        <v>59800</v>
      </c>
      <c r="H176" s="455">
        <v>3000</v>
      </c>
    </row>
    <row r="177" spans="1:8" ht="40.5">
      <c r="A177" s="98">
        <v>2650</v>
      </c>
      <c r="B177" s="112" t="s">
        <v>298</v>
      </c>
      <c r="C177" s="99" t="s">
        <v>598</v>
      </c>
      <c r="D177" s="100" t="s">
        <v>220</v>
      </c>
      <c r="E177" s="101" t="s">
        <v>733</v>
      </c>
      <c r="F177" s="445"/>
      <c r="G177" s="450"/>
      <c r="H177" s="455"/>
    </row>
    <row r="178" spans="1:8" s="102" customFormat="1" ht="15" customHeight="1">
      <c r="A178" s="98"/>
      <c r="B178" s="88"/>
      <c r="C178" s="99"/>
      <c r="D178" s="100"/>
      <c r="E178" s="97" t="s">
        <v>604</v>
      </c>
      <c r="F178" s="444"/>
      <c r="G178" s="449"/>
      <c r="H178" s="454"/>
    </row>
    <row r="179" spans="1:8" ht="40.5">
      <c r="A179" s="98">
        <v>2651</v>
      </c>
      <c r="B179" s="114" t="s">
        <v>298</v>
      </c>
      <c r="C179" s="104" t="s">
        <v>598</v>
      </c>
      <c r="D179" s="105" t="s">
        <v>221</v>
      </c>
      <c r="E179" s="97" t="s">
        <v>733</v>
      </c>
      <c r="F179" s="445"/>
      <c r="G179" s="450"/>
      <c r="H179" s="455"/>
    </row>
    <row r="180" spans="1:8" ht="27">
      <c r="A180" s="98">
        <v>2660</v>
      </c>
      <c r="B180" s="112" t="s">
        <v>298</v>
      </c>
      <c r="C180" s="99" t="s">
        <v>599</v>
      </c>
      <c r="D180" s="100" t="s">
        <v>220</v>
      </c>
      <c r="E180" s="101" t="s">
        <v>734</v>
      </c>
      <c r="F180" s="445">
        <f>G180</f>
        <v>15684</v>
      </c>
      <c r="G180" s="450">
        <f>G182</f>
        <v>15684</v>
      </c>
      <c r="H180" s="455"/>
    </row>
    <row r="181" spans="1:8" s="102" customFormat="1" ht="15" customHeight="1">
      <c r="A181" s="98"/>
      <c r="B181" s="88"/>
      <c r="C181" s="99"/>
      <c r="D181" s="100"/>
      <c r="E181" s="97" t="s">
        <v>604</v>
      </c>
      <c r="F181" s="444"/>
      <c r="G181" s="449"/>
      <c r="H181" s="454"/>
    </row>
    <row r="182" spans="1:8" ht="27">
      <c r="A182" s="98">
        <v>2661</v>
      </c>
      <c r="B182" s="114" t="s">
        <v>298</v>
      </c>
      <c r="C182" s="104" t="s">
        <v>599</v>
      </c>
      <c r="D182" s="105" t="s">
        <v>221</v>
      </c>
      <c r="E182" s="97" t="s">
        <v>734</v>
      </c>
      <c r="F182" s="445">
        <f>G182</f>
        <v>15684</v>
      </c>
      <c r="G182" s="450">
        <f>'Sheet5+'!G408</f>
        <v>15684</v>
      </c>
      <c r="H182" s="455"/>
    </row>
    <row r="183" spans="1:8" s="95" customFormat="1" ht="40.5">
      <c r="A183" s="108">
        <v>2700</v>
      </c>
      <c r="B183" s="112" t="s">
        <v>299</v>
      </c>
      <c r="C183" s="99" t="s">
        <v>220</v>
      </c>
      <c r="D183" s="100" t="s">
        <v>220</v>
      </c>
      <c r="E183" s="115" t="s">
        <v>735</v>
      </c>
      <c r="F183" s="109"/>
      <c r="G183" s="110"/>
      <c r="H183" s="111"/>
    </row>
    <row r="184" spans="1:8" ht="13.5" customHeight="1">
      <c r="A184" s="96"/>
      <c r="B184" s="88"/>
      <c r="C184" s="89"/>
      <c r="D184" s="90"/>
      <c r="E184" s="97" t="s">
        <v>602</v>
      </c>
      <c r="F184" s="443"/>
      <c r="G184" s="448"/>
      <c r="H184" s="453"/>
    </row>
    <row r="185" spans="1:8" ht="17.25">
      <c r="A185" s="98">
        <v>2710</v>
      </c>
      <c r="B185" s="112" t="s">
        <v>299</v>
      </c>
      <c r="C185" s="99" t="s">
        <v>221</v>
      </c>
      <c r="D185" s="100" t="s">
        <v>220</v>
      </c>
      <c r="E185" s="101" t="s">
        <v>736</v>
      </c>
      <c r="F185" s="445"/>
      <c r="G185" s="450"/>
      <c r="H185" s="455"/>
    </row>
    <row r="186" spans="1:8" s="102" customFormat="1" ht="15" customHeight="1">
      <c r="A186" s="98"/>
      <c r="B186" s="88"/>
      <c r="C186" s="99"/>
      <c r="D186" s="100"/>
      <c r="E186" s="97" t="s">
        <v>604</v>
      </c>
      <c r="F186" s="444"/>
      <c r="G186" s="449"/>
      <c r="H186" s="454"/>
    </row>
    <row r="187" spans="1:8" ht="17.25">
      <c r="A187" s="98">
        <v>2711</v>
      </c>
      <c r="B187" s="114" t="s">
        <v>299</v>
      </c>
      <c r="C187" s="104" t="s">
        <v>221</v>
      </c>
      <c r="D187" s="105" t="s">
        <v>221</v>
      </c>
      <c r="E187" s="97" t="s">
        <v>737</v>
      </c>
      <c r="F187" s="445"/>
      <c r="G187" s="450"/>
      <c r="H187" s="455"/>
    </row>
    <row r="188" spans="1:8" ht="17.25">
      <c r="A188" s="98">
        <v>2712</v>
      </c>
      <c r="B188" s="114" t="s">
        <v>299</v>
      </c>
      <c r="C188" s="104" t="s">
        <v>221</v>
      </c>
      <c r="D188" s="105" t="s">
        <v>222</v>
      </c>
      <c r="E188" s="97" t="s">
        <v>738</v>
      </c>
      <c r="F188" s="445"/>
      <c r="G188" s="450"/>
      <c r="H188" s="455"/>
    </row>
    <row r="189" spans="1:8" ht="17.25">
      <c r="A189" s="98">
        <v>2713</v>
      </c>
      <c r="B189" s="114" t="s">
        <v>299</v>
      </c>
      <c r="C189" s="104" t="s">
        <v>221</v>
      </c>
      <c r="D189" s="105" t="s">
        <v>108</v>
      </c>
      <c r="E189" s="97" t="s">
        <v>739</v>
      </c>
      <c r="F189" s="445"/>
      <c r="G189" s="450"/>
      <c r="H189" s="455"/>
    </row>
    <row r="190" spans="1:8" ht="17.25">
      <c r="A190" s="98">
        <v>2720</v>
      </c>
      <c r="B190" s="112" t="s">
        <v>299</v>
      </c>
      <c r="C190" s="99" t="s">
        <v>222</v>
      </c>
      <c r="D190" s="100" t="s">
        <v>220</v>
      </c>
      <c r="E190" s="101" t="s">
        <v>740</v>
      </c>
      <c r="F190" s="445"/>
      <c r="G190" s="450"/>
      <c r="H190" s="455"/>
    </row>
    <row r="191" spans="1:8" s="102" customFormat="1" ht="15" customHeight="1">
      <c r="A191" s="98"/>
      <c r="B191" s="88"/>
      <c r="C191" s="99"/>
      <c r="D191" s="100"/>
      <c r="E191" s="97" t="s">
        <v>604</v>
      </c>
      <c r="F191" s="444"/>
      <c r="G191" s="449"/>
      <c r="H191" s="454"/>
    </row>
    <row r="192" spans="1:8" ht="17.25">
      <c r="A192" s="98">
        <v>2721</v>
      </c>
      <c r="B192" s="114" t="s">
        <v>299</v>
      </c>
      <c r="C192" s="104" t="s">
        <v>222</v>
      </c>
      <c r="D192" s="105" t="s">
        <v>221</v>
      </c>
      <c r="E192" s="97" t="s">
        <v>741</v>
      </c>
      <c r="F192" s="445"/>
      <c r="G192" s="450"/>
      <c r="H192" s="455"/>
    </row>
    <row r="193" spans="1:8" ht="17.25">
      <c r="A193" s="98">
        <v>2722</v>
      </c>
      <c r="B193" s="114" t="s">
        <v>299</v>
      </c>
      <c r="C193" s="104" t="s">
        <v>222</v>
      </c>
      <c r="D193" s="105" t="s">
        <v>222</v>
      </c>
      <c r="E193" s="97" t="s">
        <v>742</v>
      </c>
      <c r="F193" s="445"/>
      <c r="G193" s="450"/>
      <c r="H193" s="455"/>
    </row>
    <row r="194" spans="1:8" ht="17.25">
      <c r="A194" s="98">
        <v>2723</v>
      </c>
      <c r="B194" s="114" t="s">
        <v>299</v>
      </c>
      <c r="C194" s="104" t="s">
        <v>222</v>
      </c>
      <c r="D194" s="105" t="s">
        <v>108</v>
      </c>
      <c r="E194" s="97" t="s">
        <v>743</v>
      </c>
      <c r="F194" s="445"/>
      <c r="G194" s="450"/>
      <c r="H194" s="455"/>
    </row>
    <row r="195" spans="1:8" ht="17.25">
      <c r="A195" s="98">
        <v>2724</v>
      </c>
      <c r="B195" s="114" t="s">
        <v>299</v>
      </c>
      <c r="C195" s="104" t="s">
        <v>222</v>
      </c>
      <c r="D195" s="105" t="s">
        <v>597</v>
      </c>
      <c r="E195" s="97" t="s">
        <v>744</v>
      </c>
      <c r="F195" s="445"/>
      <c r="G195" s="450"/>
      <c r="H195" s="455"/>
    </row>
    <row r="196" spans="1:8" ht="17.25">
      <c r="A196" s="98">
        <v>2730</v>
      </c>
      <c r="B196" s="112" t="s">
        <v>299</v>
      </c>
      <c r="C196" s="99" t="s">
        <v>108</v>
      </c>
      <c r="D196" s="100" t="s">
        <v>220</v>
      </c>
      <c r="E196" s="101" t="s">
        <v>745</v>
      </c>
      <c r="F196" s="445"/>
      <c r="G196" s="450"/>
      <c r="H196" s="455"/>
    </row>
    <row r="197" spans="1:8" s="102" customFormat="1" ht="15" customHeight="1">
      <c r="A197" s="98"/>
      <c r="B197" s="88"/>
      <c r="C197" s="99"/>
      <c r="D197" s="100"/>
      <c r="E197" s="97" t="s">
        <v>604</v>
      </c>
      <c r="F197" s="444"/>
      <c r="G197" s="449"/>
      <c r="H197" s="454"/>
    </row>
    <row r="198" spans="1:8" ht="17.25">
      <c r="A198" s="98">
        <v>2731</v>
      </c>
      <c r="B198" s="114" t="s">
        <v>299</v>
      </c>
      <c r="C198" s="104" t="s">
        <v>108</v>
      </c>
      <c r="D198" s="105" t="s">
        <v>221</v>
      </c>
      <c r="E198" s="97" t="s">
        <v>746</v>
      </c>
      <c r="F198" s="445"/>
      <c r="G198" s="450"/>
      <c r="H198" s="455"/>
    </row>
    <row r="199" spans="1:8" ht="17.25">
      <c r="A199" s="98">
        <v>2732</v>
      </c>
      <c r="B199" s="114" t="s">
        <v>299</v>
      </c>
      <c r="C199" s="104" t="s">
        <v>108</v>
      </c>
      <c r="D199" s="105" t="s">
        <v>222</v>
      </c>
      <c r="E199" s="97" t="s">
        <v>747</v>
      </c>
      <c r="F199" s="445"/>
      <c r="G199" s="450"/>
      <c r="H199" s="455"/>
    </row>
    <row r="200" spans="1:8" ht="27">
      <c r="A200" s="98">
        <v>2733</v>
      </c>
      <c r="B200" s="114" t="s">
        <v>299</v>
      </c>
      <c r="C200" s="104" t="s">
        <v>108</v>
      </c>
      <c r="D200" s="105" t="s">
        <v>108</v>
      </c>
      <c r="E200" s="97" t="s">
        <v>748</v>
      </c>
      <c r="F200" s="445"/>
      <c r="G200" s="450"/>
      <c r="H200" s="455"/>
    </row>
    <row r="201" spans="1:8" ht="27">
      <c r="A201" s="98">
        <v>2734</v>
      </c>
      <c r="B201" s="114" t="s">
        <v>299</v>
      </c>
      <c r="C201" s="104" t="s">
        <v>108</v>
      </c>
      <c r="D201" s="105" t="s">
        <v>597</v>
      </c>
      <c r="E201" s="97" t="s">
        <v>749</v>
      </c>
      <c r="F201" s="445"/>
      <c r="G201" s="450"/>
      <c r="H201" s="455"/>
    </row>
    <row r="202" spans="1:8" ht="17.25">
      <c r="A202" s="98">
        <v>2740</v>
      </c>
      <c r="B202" s="112" t="s">
        <v>299</v>
      </c>
      <c r="C202" s="99" t="s">
        <v>597</v>
      </c>
      <c r="D202" s="100" t="s">
        <v>220</v>
      </c>
      <c r="E202" s="101" t="s">
        <v>750</v>
      </c>
      <c r="F202" s="445"/>
      <c r="G202" s="450"/>
      <c r="H202" s="455"/>
    </row>
    <row r="203" spans="1:8" s="102" customFormat="1" ht="15" customHeight="1">
      <c r="A203" s="98"/>
      <c r="B203" s="88"/>
      <c r="C203" s="99"/>
      <c r="D203" s="100"/>
      <c r="E203" s="97" t="s">
        <v>604</v>
      </c>
      <c r="F203" s="444"/>
      <c r="G203" s="449"/>
      <c r="H203" s="454"/>
    </row>
    <row r="204" spans="1:8" ht="17.25">
      <c r="A204" s="98">
        <v>2741</v>
      </c>
      <c r="B204" s="114" t="s">
        <v>299</v>
      </c>
      <c r="C204" s="104" t="s">
        <v>597</v>
      </c>
      <c r="D204" s="105" t="s">
        <v>221</v>
      </c>
      <c r="E204" s="97" t="s">
        <v>750</v>
      </c>
      <c r="F204" s="445"/>
      <c r="G204" s="450"/>
      <c r="H204" s="455"/>
    </row>
    <row r="205" spans="1:8" ht="27">
      <c r="A205" s="98">
        <v>2750</v>
      </c>
      <c r="B205" s="112" t="s">
        <v>299</v>
      </c>
      <c r="C205" s="99" t="s">
        <v>598</v>
      </c>
      <c r="D205" s="100" t="s">
        <v>220</v>
      </c>
      <c r="E205" s="101" t="s">
        <v>751</v>
      </c>
      <c r="F205" s="445"/>
      <c r="G205" s="450"/>
      <c r="H205" s="455"/>
    </row>
    <row r="206" spans="1:8" s="102" customFormat="1" ht="15" customHeight="1">
      <c r="A206" s="98"/>
      <c r="B206" s="88"/>
      <c r="C206" s="99"/>
      <c r="D206" s="100"/>
      <c r="E206" s="97" t="s">
        <v>604</v>
      </c>
      <c r="F206" s="444"/>
      <c r="G206" s="449"/>
      <c r="H206" s="454"/>
    </row>
    <row r="207" spans="1:8" ht="27">
      <c r="A207" s="98">
        <v>2751</v>
      </c>
      <c r="B207" s="114" t="s">
        <v>299</v>
      </c>
      <c r="C207" s="104" t="s">
        <v>598</v>
      </c>
      <c r="D207" s="105" t="s">
        <v>221</v>
      </c>
      <c r="E207" s="97" t="s">
        <v>751</v>
      </c>
      <c r="F207" s="445"/>
      <c r="G207" s="450"/>
      <c r="H207" s="455"/>
    </row>
    <row r="208" spans="1:8" ht="17.25">
      <c r="A208" s="98">
        <v>2760</v>
      </c>
      <c r="B208" s="112" t="s">
        <v>299</v>
      </c>
      <c r="C208" s="99" t="s">
        <v>599</v>
      </c>
      <c r="D208" s="100" t="s">
        <v>220</v>
      </c>
      <c r="E208" s="101" t="s">
        <v>752</v>
      </c>
      <c r="F208" s="445"/>
      <c r="G208" s="450"/>
      <c r="H208" s="455"/>
    </row>
    <row r="209" spans="1:8" s="102" customFormat="1" ht="15" customHeight="1">
      <c r="A209" s="98"/>
      <c r="B209" s="88"/>
      <c r="C209" s="99"/>
      <c r="D209" s="100"/>
      <c r="E209" s="97" t="s">
        <v>604</v>
      </c>
      <c r="F209" s="444"/>
      <c r="G209" s="449"/>
      <c r="H209" s="454"/>
    </row>
    <row r="210" spans="1:8" ht="27">
      <c r="A210" s="98">
        <v>2761</v>
      </c>
      <c r="B210" s="114" t="s">
        <v>299</v>
      </c>
      <c r="C210" s="104" t="s">
        <v>599</v>
      </c>
      <c r="D210" s="105" t="s">
        <v>221</v>
      </c>
      <c r="E210" s="97" t="s">
        <v>0</v>
      </c>
      <c r="F210" s="445"/>
      <c r="G210" s="450"/>
      <c r="H210" s="455"/>
    </row>
    <row r="211" spans="1:8" ht="17.25">
      <c r="A211" s="98">
        <v>2762</v>
      </c>
      <c r="B211" s="114" t="s">
        <v>299</v>
      </c>
      <c r="C211" s="104" t="s">
        <v>599</v>
      </c>
      <c r="D211" s="105" t="s">
        <v>222</v>
      </c>
      <c r="E211" s="97" t="s">
        <v>752</v>
      </c>
      <c r="F211" s="445"/>
      <c r="G211" s="450"/>
      <c r="H211" s="455"/>
    </row>
    <row r="212" spans="1:8" s="95" customFormat="1" ht="40.5">
      <c r="A212" s="108">
        <v>2800</v>
      </c>
      <c r="B212" s="112" t="s">
        <v>300</v>
      </c>
      <c r="C212" s="99" t="s">
        <v>220</v>
      </c>
      <c r="D212" s="100" t="s">
        <v>220</v>
      </c>
      <c r="E212" s="115" t="s">
        <v>1</v>
      </c>
      <c r="F212" s="109">
        <f>G212+H212</f>
        <v>108682</v>
      </c>
      <c r="G212" s="110">
        <f>G214+G217+G226+G231+G236+G239</f>
        <v>82682</v>
      </c>
      <c r="H212" s="111">
        <f>H217+H239+H221</f>
        <v>26000</v>
      </c>
    </row>
    <row r="213" spans="1:8" ht="13.5" customHeight="1">
      <c r="A213" s="96"/>
      <c r="B213" s="88"/>
      <c r="C213" s="89"/>
      <c r="D213" s="90"/>
      <c r="E213" s="97" t="s">
        <v>602</v>
      </c>
      <c r="F213" s="443"/>
      <c r="G213" s="448"/>
      <c r="H213" s="453"/>
    </row>
    <row r="214" spans="1:8" ht="17.25">
      <c r="A214" s="98">
        <v>2810</v>
      </c>
      <c r="B214" s="114" t="s">
        <v>300</v>
      </c>
      <c r="C214" s="104" t="s">
        <v>221</v>
      </c>
      <c r="D214" s="105" t="s">
        <v>220</v>
      </c>
      <c r="E214" s="101" t="s">
        <v>2</v>
      </c>
      <c r="F214" s="445"/>
      <c r="G214" s="450"/>
      <c r="H214" s="455"/>
    </row>
    <row r="215" spans="1:8" s="102" customFormat="1" ht="15" customHeight="1">
      <c r="A215" s="98"/>
      <c r="B215" s="88"/>
      <c r="C215" s="99"/>
      <c r="D215" s="100"/>
      <c r="E215" s="97" t="s">
        <v>604</v>
      </c>
      <c r="F215" s="444"/>
      <c r="G215" s="449"/>
      <c r="H215" s="454"/>
    </row>
    <row r="216" spans="1:8" ht="17.25">
      <c r="A216" s="98">
        <v>2811</v>
      </c>
      <c r="B216" s="114" t="s">
        <v>300</v>
      </c>
      <c r="C216" s="104" t="s">
        <v>221</v>
      </c>
      <c r="D216" s="105" t="s">
        <v>221</v>
      </c>
      <c r="E216" s="97" t="s">
        <v>2</v>
      </c>
      <c r="F216" s="445"/>
      <c r="G216" s="450"/>
      <c r="H216" s="455"/>
    </row>
    <row r="217" spans="1:8" ht="17.25">
      <c r="A217" s="98">
        <v>2820</v>
      </c>
      <c r="B217" s="112" t="s">
        <v>300</v>
      </c>
      <c r="C217" s="99" t="s">
        <v>222</v>
      </c>
      <c r="D217" s="100" t="s">
        <v>220</v>
      </c>
      <c r="E217" s="101" t="s">
        <v>3</v>
      </c>
      <c r="F217" s="445">
        <f>G217+H217</f>
        <v>81760</v>
      </c>
      <c r="G217" s="450">
        <f>G219+G220+G221+G222+G223+G224+G225</f>
        <v>74760</v>
      </c>
      <c r="H217" s="455">
        <f>H220</f>
        <v>7000</v>
      </c>
    </row>
    <row r="218" spans="1:8" s="102" customFormat="1" ht="15" customHeight="1">
      <c r="A218" s="98"/>
      <c r="B218" s="88"/>
      <c r="C218" s="99"/>
      <c r="D218" s="100"/>
      <c r="E218" s="97" t="s">
        <v>604</v>
      </c>
      <c r="F218" s="444"/>
      <c r="G218" s="449"/>
      <c r="H218" s="454"/>
    </row>
    <row r="219" spans="1:8" ht="17.25">
      <c r="A219" s="98">
        <v>2821</v>
      </c>
      <c r="B219" s="114" t="s">
        <v>300</v>
      </c>
      <c r="C219" s="104" t="s">
        <v>222</v>
      </c>
      <c r="D219" s="105" t="s">
        <v>221</v>
      </c>
      <c r="E219" s="97" t="s">
        <v>4</v>
      </c>
      <c r="F219" s="445">
        <f>G219</f>
        <v>27755</v>
      </c>
      <c r="G219" s="450">
        <f>'Sheet5+'!G496</f>
        <v>27755</v>
      </c>
      <c r="H219" s="455"/>
    </row>
    <row r="220" spans="1:8" ht="17.25">
      <c r="A220" s="98">
        <v>2822</v>
      </c>
      <c r="B220" s="114" t="s">
        <v>300</v>
      </c>
      <c r="C220" s="104" t="s">
        <v>222</v>
      </c>
      <c r="D220" s="105" t="s">
        <v>222</v>
      </c>
      <c r="E220" s="97" t="s">
        <v>5</v>
      </c>
      <c r="F220" s="445">
        <f>G220+H220</f>
        <v>34156</v>
      </c>
      <c r="G220" s="450">
        <f>'Sheet5+'!G500</f>
        <v>27156</v>
      </c>
      <c r="H220" s="455">
        <v>7000</v>
      </c>
    </row>
    <row r="221" spans="1:8" ht="17.25">
      <c r="A221" s="98">
        <v>2823</v>
      </c>
      <c r="B221" s="114" t="s">
        <v>300</v>
      </c>
      <c r="C221" s="104" t="s">
        <v>222</v>
      </c>
      <c r="D221" s="105" t="s">
        <v>108</v>
      </c>
      <c r="E221" s="97" t="s">
        <v>6</v>
      </c>
      <c r="F221" s="445">
        <f>G221+H221</f>
        <v>21674</v>
      </c>
      <c r="G221" s="450">
        <f>'Sheet5+'!G505</f>
        <v>17674</v>
      </c>
      <c r="H221" s="455">
        <v>4000</v>
      </c>
    </row>
    <row r="222" spans="1:8" ht="17.25">
      <c r="A222" s="98">
        <v>2824</v>
      </c>
      <c r="B222" s="114" t="s">
        <v>300</v>
      </c>
      <c r="C222" s="104" t="s">
        <v>222</v>
      </c>
      <c r="D222" s="105" t="s">
        <v>597</v>
      </c>
      <c r="E222" s="97" t="s">
        <v>7</v>
      </c>
      <c r="F222" s="445">
        <f>G222</f>
        <v>2175</v>
      </c>
      <c r="G222" s="450">
        <f>'Sheet5+'!G509</f>
        <v>2175</v>
      </c>
      <c r="H222" s="455"/>
    </row>
    <row r="223" spans="1:8" ht="17.25">
      <c r="A223" s="98">
        <v>2825</v>
      </c>
      <c r="B223" s="114" t="s">
        <v>300</v>
      </c>
      <c r="C223" s="104" t="s">
        <v>222</v>
      </c>
      <c r="D223" s="105" t="s">
        <v>598</v>
      </c>
      <c r="E223" s="97" t="s">
        <v>8</v>
      </c>
      <c r="F223" s="445"/>
      <c r="G223" s="450"/>
      <c r="H223" s="455"/>
    </row>
    <row r="224" spans="1:8" ht="17.25">
      <c r="A224" s="98">
        <v>2826</v>
      </c>
      <c r="B224" s="114" t="s">
        <v>300</v>
      </c>
      <c r="C224" s="104" t="s">
        <v>222</v>
      </c>
      <c r="D224" s="105" t="s">
        <v>599</v>
      </c>
      <c r="E224" s="97" t="s">
        <v>9</v>
      </c>
      <c r="F224" s="445"/>
      <c r="G224" s="450"/>
      <c r="H224" s="455"/>
    </row>
    <row r="225" spans="1:8" ht="27">
      <c r="A225" s="98">
        <v>2827</v>
      </c>
      <c r="B225" s="114" t="s">
        <v>300</v>
      </c>
      <c r="C225" s="104" t="s">
        <v>222</v>
      </c>
      <c r="D225" s="105" t="s">
        <v>600</v>
      </c>
      <c r="E225" s="97" t="s">
        <v>10</v>
      </c>
      <c r="F225" s="445"/>
      <c r="G225" s="450"/>
      <c r="H225" s="455"/>
    </row>
    <row r="226" spans="1:8" ht="27">
      <c r="A226" s="98">
        <v>2830</v>
      </c>
      <c r="B226" s="112" t="s">
        <v>300</v>
      </c>
      <c r="C226" s="99" t="s">
        <v>108</v>
      </c>
      <c r="D226" s="100" t="s">
        <v>220</v>
      </c>
      <c r="E226" s="101" t="s">
        <v>11</v>
      </c>
      <c r="F226" s="445">
        <f>G226</f>
        <v>1342</v>
      </c>
      <c r="G226" s="450">
        <f>G229+G228</f>
        <v>1342</v>
      </c>
      <c r="H226" s="455"/>
    </row>
    <row r="227" spans="1:8" s="102" customFormat="1" ht="15" customHeight="1">
      <c r="A227" s="98"/>
      <c r="B227" s="88"/>
      <c r="C227" s="99"/>
      <c r="D227" s="100"/>
      <c r="E227" s="97" t="s">
        <v>604</v>
      </c>
      <c r="F227" s="444"/>
      <c r="G227" s="449"/>
      <c r="H227" s="454"/>
    </row>
    <row r="228" spans="1:8" ht="17.25">
      <c r="A228" s="98">
        <v>2831</v>
      </c>
      <c r="B228" s="114" t="s">
        <v>300</v>
      </c>
      <c r="C228" s="104" t="s">
        <v>108</v>
      </c>
      <c r="D228" s="105" t="s">
        <v>221</v>
      </c>
      <c r="E228" s="97" t="s">
        <v>12</v>
      </c>
      <c r="F228" s="445">
        <f>G228</f>
        <v>1000</v>
      </c>
      <c r="G228" s="450">
        <f>'Sheet5+'!G532</f>
        <v>1000</v>
      </c>
      <c r="H228" s="455"/>
    </row>
    <row r="229" spans="1:8" ht="17.25">
      <c r="A229" s="98">
        <v>2832</v>
      </c>
      <c r="B229" s="114" t="s">
        <v>300</v>
      </c>
      <c r="C229" s="104" t="s">
        <v>108</v>
      </c>
      <c r="D229" s="105" t="s">
        <v>222</v>
      </c>
      <c r="E229" s="97" t="s">
        <v>13</v>
      </c>
      <c r="F229" s="445">
        <f>G229</f>
        <v>342</v>
      </c>
      <c r="G229" s="450">
        <f>'Sheet5+'!G534</f>
        <v>342</v>
      </c>
      <c r="H229" s="455"/>
    </row>
    <row r="230" spans="1:8" ht="17.25">
      <c r="A230" s="98">
        <v>2833</v>
      </c>
      <c r="B230" s="114" t="s">
        <v>300</v>
      </c>
      <c r="C230" s="104" t="s">
        <v>108</v>
      </c>
      <c r="D230" s="105" t="s">
        <v>108</v>
      </c>
      <c r="E230" s="97" t="s">
        <v>14</v>
      </c>
      <c r="F230" s="445"/>
      <c r="G230" s="450"/>
      <c r="H230" s="455"/>
    </row>
    <row r="231" spans="1:8" ht="17.25">
      <c r="A231" s="98">
        <v>2840</v>
      </c>
      <c r="B231" s="112" t="s">
        <v>300</v>
      </c>
      <c r="C231" s="99" t="s">
        <v>597</v>
      </c>
      <c r="D231" s="100" t="s">
        <v>220</v>
      </c>
      <c r="E231" s="101" t="s">
        <v>15</v>
      </c>
      <c r="F231" s="445"/>
      <c r="G231" s="450"/>
      <c r="H231" s="455"/>
    </row>
    <row r="232" spans="1:8" s="102" customFormat="1" ht="15" customHeight="1">
      <c r="A232" s="98"/>
      <c r="B232" s="88"/>
      <c r="C232" s="99"/>
      <c r="D232" s="100"/>
      <c r="E232" s="97" t="s">
        <v>604</v>
      </c>
      <c r="F232" s="444"/>
      <c r="G232" s="449"/>
      <c r="H232" s="454"/>
    </row>
    <row r="233" spans="1:8" ht="17.25">
      <c r="A233" s="98">
        <v>2841</v>
      </c>
      <c r="B233" s="114" t="s">
        <v>300</v>
      </c>
      <c r="C233" s="104" t="s">
        <v>597</v>
      </c>
      <c r="D233" s="105" t="s">
        <v>221</v>
      </c>
      <c r="E233" s="97" t="s">
        <v>16</v>
      </c>
      <c r="F233" s="445"/>
      <c r="G233" s="450"/>
      <c r="H233" s="455"/>
    </row>
    <row r="234" spans="1:8" ht="27">
      <c r="A234" s="98">
        <v>2842</v>
      </c>
      <c r="B234" s="114" t="s">
        <v>300</v>
      </c>
      <c r="C234" s="104" t="s">
        <v>597</v>
      </c>
      <c r="D234" s="105" t="s">
        <v>222</v>
      </c>
      <c r="E234" s="97" t="s">
        <v>17</v>
      </c>
      <c r="F234" s="445"/>
      <c r="G234" s="450"/>
      <c r="H234" s="455"/>
    </row>
    <row r="235" spans="1:8" ht="17.25">
      <c r="A235" s="98">
        <v>2843</v>
      </c>
      <c r="B235" s="114" t="s">
        <v>300</v>
      </c>
      <c r="C235" s="104" t="s">
        <v>597</v>
      </c>
      <c r="D235" s="105" t="s">
        <v>108</v>
      </c>
      <c r="E235" s="97" t="s">
        <v>15</v>
      </c>
      <c r="F235" s="445"/>
      <c r="G235" s="450"/>
      <c r="H235" s="455"/>
    </row>
    <row r="236" spans="1:8" ht="27">
      <c r="A236" s="98">
        <v>2850</v>
      </c>
      <c r="B236" s="112" t="s">
        <v>300</v>
      </c>
      <c r="C236" s="99" t="s">
        <v>598</v>
      </c>
      <c r="D236" s="100" t="s">
        <v>220</v>
      </c>
      <c r="E236" s="116" t="s">
        <v>18</v>
      </c>
      <c r="F236" s="445"/>
      <c r="G236" s="450"/>
      <c r="H236" s="455"/>
    </row>
    <row r="237" spans="1:8" s="102" customFormat="1" ht="15" customHeight="1">
      <c r="A237" s="98"/>
      <c r="B237" s="88"/>
      <c r="C237" s="99"/>
      <c r="D237" s="100"/>
      <c r="E237" s="97" t="s">
        <v>604</v>
      </c>
      <c r="F237" s="444"/>
      <c r="G237" s="449"/>
      <c r="H237" s="454"/>
    </row>
    <row r="238" spans="1:8" ht="27">
      <c r="A238" s="98">
        <v>2851</v>
      </c>
      <c r="B238" s="112" t="s">
        <v>300</v>
      </c>
      <c r="C238" s="99" t="s">
        <v>598</v>
      </c>
      <c r="D238" s="100" t="s">
        <v>221</v>
      </c>
      <c r="E238" s="117" t="s">
        <v>18</v>
      </c>
      <c r="F238" s="445"/>
      <c r="G238" s="450"/>
      <c r="H238" s="455"/>
    </row>
    <row r="239" spans="1:8" ht="17.25">
      <c r="A239" s="98">
        <v>2860</v>
      </c>
      <c r="B239" s="112" t="s">
        <v>300</v>
      </c>
      <c r="C239" s="99" t="s">
        <v>599</v>
      </c>
      <c r="D239" s="100" t="s">
        <v>220</v>
      </c>
      <c r="E239" s="116" t="s">
        <v>19</v>
      </c>
      <c r="F239" s="445">
        <f>H239+G239</f>
        <v>21580</v>
      </c>
      <c r="G239" s="450">
        <f>G241</f>
        <v>6580</v>
      </c>
      <c r="H239" s="455">
        <f>H241</f>
        <v>15000</v>
      </c>
    </row>
    <row r="240" spans="1:8" s="102" customFormat="1" ht="15" customHeight="1">
      <c r="A240" s="98"/>
      <c r="B240" s="88"/>
      <c r="C240" s="99"/>
      <c r="D240" s="100"/>
      <c r="E240" s="97" t="s">
        <v>604</v>
      </c>
      <c r="F240" s="444"/>
      <c r="G240" s="449"/>
      <c r="H240" s="454"/>
    </row>
    <row r="241" spans="1:8" ht="17.25">
      <c r="A241" s="98">
        <v>2861</v>
      </c>
      <c r="B241" s="114" t="s">
        <v>300</v>
      </c>
      <c r="C241" s="104" t="s">
        <v>599</v>
      </c>
      <c r="D241" s="105" t="s">
        <v>221</v>
      </c>
      <c r="E241" s="117" t="s">
        <v>19</v>
      </c>
      <c r="F241" s="445">
        <f>H241+G241</f>
        <v>21580</v>
      </c>
      <c r="G241" s="450">
        <f>'Sheet5+'!G562</f>
        <v>6580</v>
      </c>
      <c r="H241" s="455">
        <v>15000</v>
      </c>
    </row>
    <row r="242" spans="1:8" s="95" customFormat="1" ht="43.5">
      <c r="A242" s="108">
        <v>2900</v>
      </c>
      <c r="B242" s="112" t="s">
        <v>301</v>
      </c>
      <c r="C242" s="99" t="s">
        <v>220</v>
      </c>
      <c r="D242" s="100" t="s">
        <v>220</v>
      </c>
      <c r="E242" s="113" t="s">
        <v>85</v>
      </c>
      <c r="F242" s="109">
        <f>G242+H242</f>
        <v>372678.10000000003</v>
      </c>
      <c r="G242" s="110">
        <f>G244+G248+G252+G256+G260+G264+G267+G270</f>
        <v>322678.10000000003</v>
      </c>
      <c r="H242" s="111">
        <f>H244+H260</f>
        <v>50000</v>
      </c>
    </row>
    <row r="243" spans="1:8" ht="13.5" customHeight="1">
      <c r="A243" s="96"/>
      <c r="B243" s="88"/>
      <c r="C243" s="89"/>
      <c r="D243" s="90"/>
      <c r="E243" s="97" t="s">
        <v>602</v>
      </c>
      <c r="F243" s="443"/>
      <c r="G243" s="448"/>
      <c r="H243" s="453"/>
    </row>
    <row r="244" spans="1:8" ht="17.25">
      <c r="A244" s="98">
        <v>2910</v>
      </c>
      <c r="B244" s="112" t="s">
        <v>301</v>
      </c>
      <c r="C244" s="99" t="s">
        <v>221</v>
      </c>
      <c r="D244" s="100" t="s">
        <v>220</v>
      </c>
      <c r="E244" s="101" t="s">
        <v>20</v>
      </c>
      <c r="F244" s="445">
        <f>G244+H244</f>
        <v>288997.30000000005</v>
      </c>
      <c r="G244" s="450">
        <f>G246</f>
        <v>243997.30000000002</v>
      </c>
      <c r="H244" s="455">
        <f>H246</f>
        <v>45000</v>
      </c>
    </row>
    <row r="245" spans="1:8" s="102" customFormat="1" ht="15" customHeight="1">
      <c r="A245" s="98"/>
      <c r="B245" s="88"/>
      <c r="C245" s="99"/>
      <c r="D245" s="100"/>
      <c r="E245" s="97" t="s">
        <v>604</v>
      </c>
      <c r="F245" s="444"/>
      <c r="G245" s="449"/>
      <c r="H245" s="454"/>
    </row>
    <row r="246" spans="1:8" ht="17.25">
      <c r="A246" s="98">
        <v>2911</v>
      </c>
      <c r="B246" s="114" t="s">
        <v>301</v>
      </c>
      <c r="C246" s="104" t="s">
        <v>221</v>
      </c>
      <c r="D246" s="105" t="s">
        <v>221</v>
      </c>
      <c r="E246" s="97" t="s">
        <v>21</v>
      </c>
      <c r="F246" s="445">
        <f>G246+H246</f>
        <v>288997.30000000005</v>
      </c>
      <c r="G246" s="450">
        <f>'Sheet5+'!G574</f>
        <v>243997.30000000002</v>
      </c>
      <c r="H246" s="455">
        <v>45000</v>
      </c>
    </row>
    <row r="247" spans="1:8" ht="17.25">
      <c r="A247" s="98">
        <v>2912</v>
      </c>
      <c r="B247" s="114" t="s">
        <v>301</v>
      </c>
      <c r="C247" s="104" t="s">
        <v>221</v>
      </c>
      <c r="D247" s="105" t="s">
        <v>222</v>
      </c>
      <c r="E247" s="97" t="s">
        <v>22</v>
      </c>
      <c r="F247" s="445"/>
      <c r="G247" s="450"/>
      <c r="H247" s="455"/>
    </row>
    <row r="248" spans="1:8" ht="17.25">
      <c r="A248" s="98">
        <v>2920</v>
      </c>
      <c r="B248" s="112" t="s">
        <v>301</v>
      </c>
      <c r="C248" s="99" t="s">
        <v>222</v>
      </c>
      <c r="D248" s="100" t="s">
        <v>220</v>
      </c>
      <c r="E248" s="101" t="s">
        <v>23</v>
      </c>
      <c r="F248" s="445"/>
      <c r="G248" s="450"/>
      <c r="H248" s="455"/>
    </row>
    <row r="249" spans="1:8" s="102" customFormat="1" ht="15" customHeight="1">
      <c r="A249" s="98"/>
      <c r="B249" s="88"/>
      <c r="C249" s="99"/>
      <c r="D249" s="100"/>
      <c r="E249" s="97" t="s">
        <v>604</v>
      </c>
      <c r="F249" s="444"/>
      <c r="G249" s="449"/>
      <c r="H249" s="454"/>
    </row>
    <row r="250" spans="1:8" ht="17.25">
      <c r="A250" s="98">
        <v>2921</v>
      </c>
      <c r="B250" s="114" t="s">
        <v>301</v>
      </c>
      <c r="C250" s="104" t="s">
        <v>222</v>
      </c>
      <c r="D250" s="105" t="s">
        <v>221</v>
      </c>
      <c r="E250" s="97" t="s">
        <v>24</v>
      </c>
      <c r="F250" s="445"/>
      <c r="G250" s="450"/>
      <c r="H250" s="455"/>
    </row>
    <row r="251" spans="1:8" ht="17.25">
      <c r="A251" s="98">
        <v>2922</v>
      </c>
      <c r="B251" s="114" t="s">
        <v>301</v>
      </c>
      <c r="C251" s="104" t="s">
        <v>222</v>
      </c>
      <c r="D251" s="105" t="s">
        <v>222</v>
      </c>
      <c r="E251" s="97" t="s">
        <v>25</v>
      </c>
      <c r="F251" s="445"/>
      <c r="G251" s="450"/>
      <c r="H251" s="455"/>
    </row>
    <row r="252" spans="1:8" ht="27">
      <c r="A252" s="98">
        <v>2930</v>
      </c>
      <c r="B252" s="112" t="s">
        <v>301</v>
      </c>
      <c r="C252" s="99" t="s">
        <v>108</v>
      </c>
      <c r="D252" s="100" t="s">
        <v>220</v>
      </c>
      <c r="E252" s="101" t="s">
        <v>26</v>
      </c>
      <c r="F252" s="445"/>
      <c r="G252" s="450"/>
      <c r="H252" s="455"/>
    </row>
    <row r="253" spans="1:8" s="102" customFormat="1" ht="15" customHeight="1">
      <c r="A253" s="98"/>
      <c r="B253" s="88"/>
      <c r="C253" s="99"/>
      <c r="D253" s="100"/>
      <c r="E253" s="97" t="s">
        <v>604</v>
      </c>
      <c r="F253" s="444"/>
      <c r="G253" s="449"/>
      <c r="H253" s="454"/>
    </row>
    <row r="254" spans="1:8" ht="27">
      <c r="A254" s="98">
        <v>2931</v>
      </c>
      <c r="B254" s="114" t="s">
        <v>301</v>
      </c>
      <c r="C254" s="104" t="s">
        <v>108</v>
      </c>
      <c r="D254" s="105" t="s">
        <v>221</v>
      </c>
      <c r="E254" s="97" t="s">
        <v>27</v>
      </c>
      <c r="F254" s="445"/>
      <c r="G254" s="450"/>
      <c r="H254" s="455"/>
    </row>
    <row r="255" spans="1:8" ht="17.25">
      <c r="A255" s="98">
        <v>2932</v>
      </c>
      <c r="B255" s="114" t="s">
        <v>301</v>
      </c>
      <c r="C255" s="104" t="s">
        <v>108</v>
      </c>
      <c r="D255" s="105" t="s">
        <v>222</v>
      </c>
      <c r="E255" s="97" t="s">
        <v>28</v>
      </c>
      <c r="F255" s="445"/>
      <c r="G255" s="450"/>
      <c r="H255" s="455"/>
    </row>
    <row r="256" spans="1:8" ht="17.25">
      <c r="A256" s="98">
        <v>2940</v>
      </c>
      <c r="B256" s="112" t="s">
        <v>301</v>
      </c>
      <c r="C256" s="99" t="s">
        <v>597</v>
      </c>
      <c r="D256" s="100" t="s">
        <v>220</v>
      </c>
      <c r="E256" s="101" t="s">
        <v>29</v>
      </c>
      <c r="F256" s="445"/>
      <c r="G256" s="450"/>
      <c r="H256" s="455"/>
    </row>
    <row r="257" spans="1:8" s="102" customFormat="1" ht="15" customHeight="1">
      <c r="A257" s="98"/>
      <c r="B257" s="88"/>
      <c r="C257" s="99"/>
      <c r="D257" s="100"/>
      <c r="E257" s="97" t="s">
        <v>604</v>
      </c>
      <c r="F257" s="444"/>
      <c r="G257" s="449"/>
      <c r="H257" s="454"/>
    </row>
    <row r="258" spans="1:8" ht="17.25">
      <c r="A258" s="98">
        <v>2941</v>
      </c>
      <c r="B258" s="114" t="s">
        <v>301</v>
      </c>
      <c r="C258" s="104" t="s">
        <v>597</v>
      </c>
      <c r="D258" s="105" t="s">
        <v>221</v>
      </c>
      <c r="E258" s="97" t="s">
        <v>30</v>
      </c>
      <c r="F258" s="445"/>
      <c r="G258" s="450"/>
      <c r="H258" s="455"/>
    </row>
    <row r="259" spans="1:8" ht="17.25">
      <c r="A259" s="98">
        <v>2942</v>
      </c>
      <c r="B259" s="114" t="s">
        <v>301</v>
      </c>
      <c r="C259" s="104" t="s">
        <v>597</v>
      </c>
      <c r="D259" s="105" t="s">
        <v>222</v>
      </c>
      <c r="E259" s="97" t="s">
        <v>31</v>
      </c>
      <c r="F259" s="445"/>
      <c r="G259" s="450"/>
      <c r="H259" s="455"/>
    </row>
    <row r="260" spans="1:8" ht="17.25">
      <c r="A260" s="98">
        <v>2950</v>
      </c>
      <c r="B260" s="112" t="s">
        <v>301</v>
      </c>
      <c r="C260" s="99" t="s">
        <v>598</v>
      </c>
      <c r="D260" s="100" t="s">
        <v>220</v>
      </c>
      <c r="E260" s="101" t="s">
        <v>32</v>
      </c>
      <c r="F260" s="445">
        <f>G260+H260</f>
        <v>82080.8</v>
      </c>
      <c r="G260" s="450">
        <f>G262</f>
        <v>77080.8</v>
      </c>
      <c r="H260" s="455">
        <f>H262</f>
        <v>5000</v>
      </c>
    </row>
    <row r="261" spans="1:8" s="102" customFormat="1" ht="15" customHeight="1">
      <c r="A261" s="98"/>
      <c r="B261" s="88"/>
      <c r="C261" s="99"/>
      <c r="D261" s="100"/>
      <c r="E261" s="97" t="s">
        <v>604</v>
      </c>
      <c r="F261" s="444"/>
      <c r="G261" s="449"/>
      <c r="H261" s="454"/>
    </row>
    <row r="262" spans="1:8" ht="17.25">
      <c r="A262" s="98">
        <v>2951</v>
      </c>
      <c r="B262" s="114" t="s">
        <v>301</v>
      </c>
      <c r="C262" s="104" t="s">
        <v>598</v>
      </c>
      <c r="D262" s="105" t="s">
        <v>221</v>
      </c>
      <c r="E262" s="97" t="s">
        <v>33</v>
      </c>
      <c r="F262" s="445">
        <f>G262+H262</f>
        <v>82080.8</v>
      </c>
      <c r="G262" s="450">
        <f>'Sheet5+'!G616</f>
        <v>77080.8</v>
      </c>
      <c r="H262" s="455">
        <v>5000</v>
      </c>
    </row>
    <row r="263" spans="1:8" ht="17.25">
      <c r="A263" s="98">
        <v>2952</v>
      </c>
      <c r="B263" s="114" t="s">
        <v>301</v>
      </c>
      <c r="C263" s="104" t="s">
        <v>598</v>
      </c>
      <c r="D263" s="105" t="s">
        <v>222</v>
      </c>
      <c r="E263" s="97" t="s">
        <v>34</v>
      </c>
      <c r="F263" s="445"/>
      <c r="G263" s="450"/>
      <c r="H263" s="455"/>
    </row>
    <row r="264" spans="1:8" ht="17.25">
      <c r="A264" s="98">
        <v>2960</v>
      </c>
      <c r="B264" s="112" t="s">
        <v>301</v>
      </c>
      <c r="C264" s="99" t="s">
        <v>599</v>
      </c>
      <c r="D264" s="100" t="s">
        <v>220</v>
      </c>
      <c r="E264" s="101" t="s">
        <v>35</v>
      </c>
      <c r="F264" s="445">
        <f>G264</f>
        <v>1600</v>
      </c>
      <c r="G264" s="450">
        <f>G266</f>
        <v>1600</v>
      </c>
      <c r="H264" s="455"/>
    </row>
    <row r="265" spans="1:8" s="102" customFormat="1" ht="15" customHeight="1">
      <c r="A265" s="98"/>
      <c r="B265" s="88"/>
      <c r="C265" s="99"/>
      <c r="D265" s="100"/>
      <c r="E265" s="97" t="s">
        <v>604</v>
      </c>
      <c r="F265" s="444"/>
      <c r="G265" s="449"/>
      <c r="H265" s="454"/>
    </row>
    <row r="266" spans="1:8" ht="17.25">
      <c r="A266" s="98">
        <v>2961</v>
      </c>
      <c r="B266" s="114" t="s">
        <v>301</v>
      </c>
      <c r="C266" s="104" t="s">
        <v>599</v>
      </c>
      <c r="D266" s="105" t="s">
        <v>221</v>
      </c>
      <c r="E266" s="97" t="s">
        <v>35</v>
      </c>
      <c r="F266" s="445">
        <f>G266</f>
        <v>1600</v>
      </c>
      <c r="G266" s="450">
        <f>'Sheet5+'!G630</f>
        <v>1600</v>
      </c>
      <c r="H266" s="455"/>
    </row>
    <row r="267" spans="1:8" ht="27">
      <c r="A267" s="98">
        <v>2970</v>
      </c>
      <c r="B267" s="112" t="s">
        <v>301</v>
      </c>
      <c r="C267" s="99" t="s">
        <v>600</v>
      </c>
      <c r="D267" s="100" t="s">
        <v>220</v>
      </c>
      <c r="E267" s="101" t="s">
        <v>36</v>
      </c>
      <c r="F267" s="445"/>
      <c r="G267" s="450"/>
      <c r="H267" s="455"/>
    </row>
    <row r="268" spans="1:8" s="102" customFormat="1" ht="15" customHeight="1">
      <c r="A268" s="98"/>
      <c r="B268" s="88"/>
      <c r="C268" s="99"/>
      <c r="D268" s="100"/>
      <c r="E268" s="97" t="s">
        <v>604</v>
      </c>
      <c r="F268" s="444"/>
      <c r="G268" s="449"/>
      <c r="H268" s="454"/>
    </row>
    <row r="269" spans="1:8" ht="27">
      <c r="A269" s="98">
        <v>2971</v>
      </c>
      <c r="B269" s="114" t="s">
        <v>301</v>
      </c>
      <c r="C269" s="104" t="s">
        <v>600</v>
      </c>
      <c r="D269" s="105" t="s">
        <v>221</v>
      </c>
      <c r="E269" s="97" t="s">
        <v>36</v>
      </c>
      <c r="F269" s="445"/>
      <c r="G269" s="450"/>
      <c r="H269" s="455"/>
    </row>
    <row r="270" spans="1:8" ht="17.25">
      <c r="A270" s="98">
        <v>2980</v>
      </c>
      <c r="B270" s="112" t="s">
        <v>301</v>
      </c>
      <c r="C270" s="99" t="s">
        <v>601</v>
      </c>
      <c r="D270" s="100" t="s">
        <v>220</v>
      </c>
      <c r="E270" s="101" t="s">
        <v>37</v>
      </c>
      <c r="F270" s="445"/>
      <c r="G270" s="450"/>
      <c r="H270" s="455"/>
    </row>
    <row r="271" spans="1:8" s="102" customFormat="1" ht="15" customHeight="1">
      <c r="A271" s="98"/>
      <c r="B271" s="88"/>
      <c r="C271" s="99"/>
      <c r="D271" s="100"/>
      <c r="E271" s="97" t="s">
        <v>604</v>
      </c>
      <c r="F271" s="444"/>
      <c r="G271" s="449"/>
      <c r="H271" s="454"/>
    </row>
    <row r="272" spans="1:8" ht="17.25">
      <c r="A272" s="98">
        <v>2981</v>
      </c>
      <c r="B272" s="114" t="s">
        <v>301</v>
      </c>
      <c r="C272" s="104" t="s">
        <v>601</v>
      </c>
      <c r="D272" s="105" t="s">
        <v>221</v>
      </c>
      <c r="E272" s="97" t="s">
        <v>37</v>
      </c>
      <c r="F272" s="445"/>
      <c r="G272" s="450"/>
      <c r="H272" s="455"/>
    </row>
    <row r="273" spans="1:8" s="95" customFormat="1" ht="43.5">
      <c r="A273" s="108">
        <v>3000</v>
      </c>
      <c r="B273" s="112" t="s">
        <v>302</v>
      </c>
      <c r="C273" s="99" t="s">
        <v>220</v>
      </c>
      <c r="D273" s="100" t="s">
        <v>220</v>
      </c>
      <c r="E273" s="113" t="s">
        <v>86</v>
      </c>
      <c r="F273" s="109">
        <f>G273</f>
        <v>22960</v>
      </c>
      <c r="G273" s="110">
        <f>G275+G279+G282+G285+G288+G291+G294+G297+G301</f>
        <v>22960</v>
      </c>
      <c r="H273" s="111"/>
    </row>
    <row r="274" spans="1:8" ht="13.5" customHeight="1">
      <c r="A274" s="96"/>
      <c r="B274" s="88"/>
      <c r="C274" s="89"/>
      <c r="D274" s="90"/>
      <c r="E274" s="97" t="s">
        <v>602</v>
      </c>
      <c r="F274" s="443"/>
      <c r="G274" s="448"/>
      <c r="H274" s="453"/>
    </row>
    <row r="275" spans="1:8" ht="17.25">
      <c r="A275" s="98">
        <v>3010</v>
      </c>
      <c r="B275" s="112" t="s">
        <v>302</v>
      </c>
      <c r="C275" s="99" t="s">
        <v>221</v>
      </c>
      <c r="D275" s="100" t="s">
        <v>220</v>
      </c>
      <c r="E275" s="101" t="s">
        <v>64</v>
      </c>
      <c r="F275" s="445"/>
      <c r="G275" s="450"/>
      <c r="H275" s="455"/>
    </row>
    <row r="276" spans="1:8" s="102" customFormat="1" ht="15" customHeight="1">
      <c r="A276" s="98"/>
      <c r="B276" s="88"/>
      <c r="C276" s="99"/>
      <c r="D276" s="100"/>
      <c r="E276" s="97" t="s">
        <v>604</v>
      </c>
      <c r="F276" s="444"/>
      <c r="G276" s="449"/>
      <c r="H276" s="454"/>
    </row>
    <row r="277" spans="1:8" ht="17.25">
      <c r="A277" s="98">
        <v>3011</v>
      </c>
      <c r="B277" s="114" t="s">
        <v>302</v>
      </c>
      <c r="C277" s="104" t="s">
        <v>221</v>
      </c>
      <c r="D277" s="105" t="s">
        <v>221</v>
      </c>
      <c r="E277" s="97" t="s">
        <v>65</v>
      </c>
      <c r="F277" s="445"/>
      <c r="G277" s="450"/>
      <c r="H277" s="455"/>
    </row>
    <row r="278" spans="1:8" ht="17.25">
      <c r="A278" s="98">
        <v>3012</v>
      </c>
      <c r="B278" s="114" t="s">
        <v>302</v>
      </c>
      <c r="C278" s="104" t="s">
        <v>221</v>
      </c>
      <c r="D278" s="105" t="s">
        <v>222</v>
      </c>
      <c r="E278" s="97" t="s">
        <v>66</v>
      </c>
      <c r="F278" s="445"/>
      <c r="G278" s="450"/>
      <c r="H278" s="455"/>
    </row>
    <row r="279" spans="1:8" ht="17.25">
      <c r="A279" s="98">
        <v>3020</v>
      </c>
      <c r="B279" s="112" t="s">
        <v>302</v>
      </c>
      <c r="C279" s="99" t="s">
        <v>222</v>
      </c>
      <c r="D279" s="100" t="s">
        <v>220</v>
      </c>
      <c r="E279" s="101" t="s">
        <v>67</v>
      </c>
      <c r="F279" s="445"/>
      <c r="G279" s="450"/>
      <c r="H279" s="455"/>
    </row>
    <row r="280" spans="1:8" s="102" customFormat="1" ht="15" customHeight="1">
      <c r="A280" s="98"/>
      <c r="B280" s="88"/>
      <c r="C280" s="99"/>
      <c r="D280" s="100"/>
      <c r="E280" s="97" t="s">
        <v>604</v>
      </c>
      <c r="F280" s="444"/>
      <c r="G280" s="449"/>
      <c r="H280" s="454"/>
    </row>
    <row r="281" spans="1:8" ht="17.25">
      <c r="A281" s="98">
        <v>3021</v>
      </c>
      <c r="B281" s="114" t="s">
        <v>302</v>
      </c>
      <c r="C281" s="104" t="s">
        <v>222</v>
      </c>
      <c r="D281" s="105" t="s">
        <v>221</v>
      </c>
      <c r="E281" s="97" t="s">
        <v>67</v>
      </c>
      <c r="F281" s="445"/>
      <c r="G281" s="450"/>
      <c r="H281" s="455"/>
    </row>
    <row r="282" spans="1:8" ht="17.25">
      <c r="A282" s="98">
        <v>3030</v>
      </c>
      <c r="B282" s="112" t="s">
        <v>302</v>
      </c>
      <c r="C282" s="99" t="s">
        <v>108</v>
      </c>
      <c r="D282" s="100" t="s">
        <v>220</v>
      </c>
      <c r="E282" s="101" t="s">
        <v>68</v>
      </c>
      <c r="F282" s="445"/>
      <c r="G282" s="450"/>
      <c r="H282" s="455"/>
    </row>
    <row r="283" spans="1:8" s="102" customFormat="1" ht="15" customHeight="1">
      <c r="A283" s="98"/>
      <c r="B283" s="88"/>
      <c r="C283" s="99"/>
      <c r="D283" s="100"/>
      <c r="E283" s="97" t="s">
        <v>604</v>
      </c>
      <c r="F283" s="444"/>
      <c r="G283" s="449"/>
      <c r="H283" s="454"/>
    </row>
    <row r="284" spans="1:8" s="102" customFormat="1" ht="17.25">
      <c r="A284" s="98">
        <v>3031</v>
      </c>
      <c r="B284" s="114" t="s">
        <v>302</v>
      </c>
      <c r="C284" s="104" t="s">
        <v>108</v>
      </c>
      <c r="D284" s="105" t="s">
        <v>221</v>
      </c>
      <c r="E284" s="97" t="s">
        <v>68</v>
      </c>
      <c r="F284" s="444"/>
      <c r="G284" s="449"/>
      <c r="H284" s="454"/>
    </row>
    <row r="285" spans="1:8" ht="17.25">
      <c r="A285" s="98">
        <v>3040</v>
      </c>
      <c r="B285" s="112" t="s">
        <v>302</v>
      </c>
      <c r="C285" s="99" t="s">
        <v>597</v>
      </c>
      <c r="D285" s="100" t="s">
        <v>220</v>
      </c>
      <c r="E285" s="101" t="s">
        <v>69</v>
      </c>
      <c r="F285" s="445">
        <f>G285</f>
        <v>8000</v>
      </c>
      <c r="G285" s="450">
        <f>G287</f>
        <v>8000</v>
      </c>
      <c r="H285" s="455"/>
    </row>
    <row r="286" spans="1:8" s="102" customFormat="1" ht="15" customHeight="1">
      <c r="A286" s="98"/>
      <c r="B286" s="88"/>
      <c r="C286" s="99"/>
      <c r="D286" s="100"/>
      <c r="E286" s="97" t="s">
        <v>604</v>
      </c>
      <c r="F286" s="444"/>
      <c r="G286" s="449"/>
      <c r="H286" s="454"/>
    </row>
    <row r="287" spans="1:8" ht="17.25">
      <c r="A287" s="98">
        <v>3041</v>
      </c>
      <c r="B287" s="114" t="s">
        <v>302</v>
      </c>
      <c r="C287" s="104" t="s">
        <v>597</v>
      </c>
      <c r="D287" s="105" t="s">
        <v>221</v>
      </c>
      <c r="E287" s="97" t="s">
        <v>69</v>
      </c>
      <c r="F287" s="445">
        <f>G287</f>
        <v>8000</v>
      </c>
      <c r="G287" s="450">
        <f>'Sheet5+'!G666</f>
        <v>8000</v>
      </c>
      <c r="H287" s="455"/>
    </row>
    <row r="288" spans="1:8" ht="17.25">
      <c r="A288" s="98">
        <v>3050</v>
      </c>
      <c r="B288" s="112" t="s">
        <v>302</v>
      </c>
      <c r="C288" s="99" t="s">
        <v>598</v>
      </c>
      <c r="D288" s="100" t="s">
        <v>220</v>
      </c>
      <c r="E288" s="101" t="s">
        <v>70</v>
      </c>
      <c r="F288" s="445"/>
      <c r="G288" s="450"/>
      <c r="H288" s="455"/>
    </row>
    <row r="289" spans="1:8" s="102" customFormat="1" ht="15" customHeight="1">
      <c r="A289" s="98"/>
      <c r="B289" s="88"/>
      <c r="C289" s="99"/>
      <c r="D289" s="100"/>
      <c r="E289" s="97" t="s">
        <v>604</v>
      </c>
      <c r="F289" s="444"/>
      <c r="G289" s="449"/>
      <c r="H289" s="454"/>
    </row>
    <row r="290" spans="1:8" ht="17.25">
      <c r="A290" s="98">
        <v>3051</v>
      </c>
      <c r="B290" s="114" t="s">
        <v>302</v>
      </c>
      <c r="C290" s="104" t="s">
        <v>598</v>
      </c>
      <c r="D290" s="105" t="s">
        <v>221</v>
      </c>
      <c r="E290" s="97" t="s">
        <v>70</v>
      </c>
      <c r="F290" s="445"/>
      <c r="G290" s="450"/>
      <c r="H290" s="455"/>
    </row>
    <row r="291" spans="1:8" ht="14.25" customHeight="1">
      <c r="A291" s="98">
        <v>3060</v>
      </c>
      <c r="B291" s="112" t="s">
        <v>302</v>
      </c>
      <c r="C291" s="99" t="s">
        <v>599</v>
      </c>
      <c r="D291" s="100" t="s">
        <v>220</v>
      </c>
      <c r="E291" s="101" t="s">
        <v>71</v>
      </c>
      <c r="F291" s="445"/>
      <c r="G291" s="450"/>
      <c r="H291" s="455"/>
    </row>
    <row r="292" spans="1:8" s="102" customFormat="1" ht="15" customHeight="1">
      <c r="A292" s="98"/>
      <c r="B292" s="88"/>
      <c r="C292" s="99"/>
      <c r="D292" s="100"/>
      <c r="E292" s="97" t="s">
        <v>604</v>
      </c>
      <c r="F292" s="444"/>
      <c r="G292" s="449"/>
      <c r="H292" s="454"/>
    </row>
    <row r="293" spans="1:8" ht="14.25" customHeight="1">
      <c r="A293" s="98">
        <v>3061</v>
      </c>
      <c r="B293" s="114" t="s">
        <v>302</v>
      </c>
      <c r="C293" s="104" t="s">
        <v>599</v>
      </c>
      <c r="D293" s="105" t="s">
        <v>221</v>
      </c>
      <c r="E293" s="97" t="s">
        <v>71</v>
      </c>
      <c r="F293" s="445"/>
      <c r="G293" s="450"/>
      <c r="H293" s="455"/>
    </row>
    <row r="294" spans="1:8" ht="27">
      <c r="A294" s="98">
        <v>3070</v>
      </c>
      <c r="B294" s="112" t="s">
        <v>302</v>
      </c>
      <c r="C294" s="99" t="s">
        <v>600</v>
      </c>
      <c r="D294" s="100" t="s">
        <v>220</v>
      </c>
      <c r="E294" s="101" t="s">
        <v>72</v>
      </c>
      <c r="F294" s="445">
        <f>G294</f>
        <v>14960</v>
      </c>
      <c r="G294" s="450">
        <f>G296</f>
        <v>14960</v>
      </c>
      <c r="H294" s="455"/>
    </row>
    <row r="295" spans="1:8" s="102" customFormat="1" ht="15" customHeight="1">
      <c r="A295" s="98"/>
      <c r="B295" s="88"/>
      <c r="C295" s="99"/>
      <c r="D295" s="100"/>
      <c r="E295" s="97" t="s">
        <v>604</v>
      </c>
      <c r="F295" s="444"/>
      <c r="G295" s="449"/>
      <c r="H295" s="454"/>
    </row>
    <row r="296" spans="1:8" ht="27">
      <c r="A296" s="98">
        <v>3071</v>
      </c>
      <c r="B296" s="114" t="s">
        <v>302</v>
      </c>
      <c r="C296" s="104" t="s">
        <v>600</v>
      </c>
      <c r="D296" s="105" t="s">
        <v>221</v>
      </c>
      <c r="E296" s="97" t="s">
        <v>72</v>
      </c>
      <c r="F296" s="445">
        <f>G296</f>
        <v>14960</v>
      </c>
      <c r="G296" s="450">
        <f>'Sheet5+'!G684</f>
        <v>14960</v>
      </c>
      <c r="H296" s="455"/>
    </row>
    <row r="297" spans="1:8" ht="27">
      <c r="A297" s="98">
        <v>3080</v>
      </c>
      <c r="B297" s="112" t="s">
        <v>302</v>
      </c>
      <c r="C297" s="99" t="s">
        <v>601</v>
      </c>
      <c r="D297" s="100" t="s">
        <v>220</v>
      </c>
      <c r="E297" s="101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4"/>
      <c r="G298" s="449"/>
      <c r="H298" s="454"/>
    </row>
    <row r="299" spans="1:8" ht="27">
      <c r="A299" s="98">
        <v>3081</v>
      </c>
      <c r="B299" s="114" t="s">
        <v>302</v>
      </c>
      <c r="C299" s="104" t="s">
        <v>601</v>
      </c>
      <c r="D299" s="105" t="s">
        <v>221</v>
      </c>
      <c r="E299" s="97" t="s">
        <v>73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4"/>
      <c r="G300" s="449"/>
      <c r="H300" s="454"/>
    </row>
    <row r="301" spans="1:8" ht="27">
      <c r="A301" s="98">
        <v>3090</v>
      </c>
      <c r="B301" s="112" t="s">
        <v>302</v>
      </c>
      <c r="C301" s="99" t="s">
        <v>717</v>
      </c>
      <c r="D301" s="100" t="s">
        <v>220</v>
      </c>
      <c r="E301" s="101" t="s">
        <v>74</v>
      </c>
      <c r="F301" s="445"/>
      <c r="G301" s="450"/>
      <c r="H301" s="455"/>
    </row>
    <row r="302" spans="1:8" s="102" customFormat="1" ht="15" customHeight="1">
      <c r="A302" s="98"/>
      <c r="B302" s="88"/>
      <c r="C302" s="99"/>
      <c r="D302" s="100"/>
      <c r="E302" s="97" t="s">
        <v>604</v>
      </c>
      <c r="F302" s="444"/>
      <c r="G302" s="449"/>
      <c r="H302" s="454"/>
    </row>
    <row r="303" spans="1:8" ht="13.5" customHeight="1">
      <c r="A303" s="118">
        <v>3091</v>
      </c>
      <c r="B303" s="114" t="s">
        <v>302</v>
      </c>
      <c r="C303" s="119" t="s">
        <v>717</v>
      </c>
      <c r="D303" s="120" t="s">
        <v>221</v>
      </c>
      <c r="E303" s="121" t="s">
        <v>74</v>
      </c>
      <c r="F303" s="446"/>
      <c r="G303" s="451"/>
      <c r="H303" s="456"/>
    </row>
    <row r="304" spans="1:8" ht="27">
      <c r="A304" s="118">
        <v>3092</v>
      </c>
      <c r="B304" s="114" t="s">
        <v>302</v>
      </c>
      <c r="C304" s="119" t="s">
        <v>717</v>
      </c>
      <c r="D304" s="120" t="s">
        <v>222</v>
      </c>
      <c r="E304" s="121" t="s">
        <v>75</v>
      </c>
      <c r="F304" s="446"/>
      <c r="G304" s="451"/>
      <c r="H304" s="456"/>
    </row>
    <row r="305" spans="1:8" s="95" customFormat="1" ht="33">
      <c r="A305" s="122">
        <v>3100</v>
      </c>
      <c r="B305" s="99" t="s">
        <v>303</v>
      </c>
      <c r="C305" s="99" t="s">
        <v>220</v>
      </c>
      <c r="D305" s="100" t="s">
        <v>220</v>
      </c>
      <c r="E305" s="123" t="s">
        <v>87</v>
      </c>
      <c r="F305" s="109">
        <f>G305+H305</f>
        <v>25478.199999999997</v>
      </c>
      <c r="G305" s="110">
        <f>G307</f>
        <v>25478.199999999997</v>
      </c>
      <c r="H305" s="111">
        <f>H307</f>
        <v>0</v>
      </c>
    </row>
    <row r="306" spans="1:8" ht="13.5" customHeight="1">
      <c r="A306" s="118"/>
      <c r="B306" s="88"/>
      <c r="C306" s="89"/>
      <c r="D306" s="90"/>
      <c r="E306" s="97" t="s">
        <v>602</v>
      </c>
      <c r="F306" s="443"/>
      <c r="G306" s="448"/>
      <c r="H306" s="453"/>
    </row>
    <row r="307" spans="1:8" ht="27">
      <c r="A307" s="118">
        <v>3110</v>
      </c>
      <c r="B307" s="124" t="s">
        <v>303</v>
      </c>
      <c r="C307" s="124" t="s">
        <v>221</v>
      </c>
      <c r="D307" s="125" t="s">
        <v>220</v>
      </c>
      <c r="E307" s="116" t="s">
        <v>76</v>
      </c>
      <c r="F307" s="445">
        <f>G307+H307</f>
        <v>25478.199999999997</v>
      </c>
      <c r="G307" s="450">
        <f>G309</f>
        <v>25478.199999999997</v>
      </c>
      <c r="H307" s="455">
        <f>H309</f>
        <v>0</v>
      </c>
    </row>
    <row r="308" spans="1:8" s="102" customFormat="1" ht="15" customHeight="1">
      <c r="A308" s="118"/>
      <c r="B308" s="88"/>
      <c r="C308" s="99"/>
      <c r="D308" s="100"/>
      <c r="E308" s="97" t="s">
        <v>604</v>
      </c>
      <c r="F308" s="444"/>
      <c r="G308" s="449"/>
      <c r="H308" s="454"/>
    </row>
    <row r="309" spans="1:8" ht="18" thickBot="1">
      <c r="A309" s="126">
        <v>3112</v>
      </c>
      <c r="B309" s="127" t="s">
        <v>303</v>
      </c>
      <c r="C309" s="127" t="s">
        <v>221</v>
      </c>
      <c r="D309" s="128" t="s">
        <v>222</v>
      </c>
      <c r="E309" s="129" t="s">
        <v>77</v>
      </c>
      <c r="F309" s="447">
        <f>G309+H309</f>
        <v>25478.199999999997</v>
      </c>
      <c r="G309" s="452">
        <f>'Sheet5+'!G711</f>
        <v>25478.199999999997</v>
      </c>
      <c r="H309" s="457"/>
    </row>
    <row r="310" spans="2:4" ht="17.25">
      <c r="B310" s="130"/>
      <c r="C310" s="131"/>
      <c r="D310" s="132"/>
    </row>
    <row r="311" spans="2:4" ht="17.25">
      <c r="B311" s="134"/>
      <c r="C311" s="131"/>
      <c r="D311" s="132"/>
    </row>
    <row r="312" spans="2:5" ht="17.25">
      <c r="B312" s="134"/>
      <c r="C312" s="131"/>
      <c r="D312" s="132"/>
      <c r="E312" s="60"/>
    </row>
    <row r="313" spans="2:4" ht="17.25">
      <c r="B313" s="134"/>
      <c r="C313" s="135"/>
      <c r="D313" s="136"/>
    </row>
  </sheetData>
  <sheetProtection/>
  <mergeCells count="10">
    <mergeCell ref="G7:H7"/>
    <mergeCell ref="A1:H1"/>
    <mergeCell ref="A4:H4"/>
    <mergeCell ref="A7:A8"/>
    <mergeCell ref="B7:B8"/>
    <mergeCell ref="C7:C8"/>
    <mergeCell ref="D7:D8"/>
    <mergeCell ref="E7:E8"/>
    <mergeCell ref="F7:F8"/>
    <mergeCell ref="F2:H3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34" t="s">
        <v>514</v>
      </c>
      <c r="B1" s="534"/>
      <c r="C1" s="534"/>
      <c r="D1" s="534"/>
      <c r="E1" s="534"/>
      <c r="F1" s="534"/>
    </row>
    <row r="2" spans="1:6" s="141" customFormat="1" ht="27" customHeight="1">
      <c r="A2" s="482"/>
      <c r="B2" s="482"/>
      <c r="C2" s="482"/>
      <c r="D2" s="527" t="s">
        <v>795</v>
      </c>
      <c r="E2" s="527"/>
      <c r="F2" s="527"/>
    </row>
    <row r="3" spans="1:6" s="142" customFormat="1" ht="37.5" customHeight="1">
      <c r="A3" s="506" t="s">
        <v>788</v>
      </c>
      <c r="B3" s="506"/>
      <c r="C3" s="506"/>
      <c r="D3" s="506"/>
      <c r="E3" s="506"/>
      <c r="F3" s="506"/>
    </row>
    <row r="4" spans="3:6" s="142" customFormat="1" ht="14.25" thickBot="1">
      <c r="C4" s="144"/>
      <c r="D4" s="379"/>
      <c r="E4" s="69" t="s">
        <v>595</v>
      </c>
      <c r="F4" s="69"/>
    </row>
    <row r="5" spans="1:6" s="142" customFormat="1" ht="30" customHeight="1" thickBot="1">
      <c r="A5" s="494" t="s">
        <v>588</v>
      </c>
      <c r="B5" s="145" t="s">
        <v>515</v>
      </c>
      <c r="C5" s="146"/>
      <c r="D5" s="507" t="s">
        <v>517</v>
      </c>
      <c r="E5" s="509" t="s">
        <v>602</v>
      </c>
      <c r="F5" s="510"/>
    </row>
    <row r="6" spans="1:6" s="142" customFormat="1" ht="33" customHeight="1" thickBot="1">
      <c r="A6" s="495"/>
      <c r="B6" s="140" t="s">
        <v>516</v>
      </c>
      <c r="C6" s="147" t="s">
        <v>107</v>
      </c>
      <c r="D6" s="508"/>
      <c r="E6" s="291" t="s">
        <v>518</v>
      </c>
      <c r="F6" s="291" t="s">
        <v>519</v>
      </c>
    </row>
    <row r="7" spans="1:6" s="142" customFormat="1" ht="14.25" thickBo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</row>
    <row r="8" spans="1:6" s="142" customFormat="1" ht="36" customHeight="1" thickBot="1">
      <c r="A8" s="150">
        <v>4000</v>
      </c>
      <c r="B8" s="151" t="s">
        <v>116</v>
      </c>
      <c r="C8" s="152"/>
      <c r="D8" s="458">
        <f>E8+F8</f>
        <v>1215175.47</v>
      </c>
      <c r="E8" s="469">
        <f>E10</f>
        <v>924510.0700000001</v>
      </c>
      <c r="F8" s="473">
        <f>F10+F171+F206+F167</f>
        <v>290665.3999999999</v>
      </c>
    </row>
    <row r="9" spans="1:6" s="142" customFormat="1" ht="14.25" thickBot="1">
      <c r="A9" s="150"/>
      <c r="B9" s="154" t="s">
        <v>520</v>
      </c>
      <c r="C9" s="152"/>
      <c r="D9" s="458"/>
      <c r="E9" s="469"/>
      <c r="F9" s="473"/>
    </row>
    <row r="10" spans="1:6" s="142" customFormat="1" ht="51.75" customHeight="1" thickBot="1">
      <c r="A10" s="296">
        <v>4050</v>
      </c>
      <c r="B10" s="297" t="s">
        <v>117</v>
      </c>
      <c r="C10" s="298" t="s">
        <v>508</v>
      </c>
      <c r="D10" s="459">
        <f>E10+F10</f>
        <v>924510.0700000001</v>
      </c>
      <c r="E10" s="470">
        <f>E12+E25+E68+E83+E93+E127+E142</f>
        <v>924510.0700000001</v>
      </c>
      <c r="F10" s="474"/>
    </row>
    <row r="11" spans="1:6" s="142" customFormat="1" ht="14.25" thickBot="1">
      <c r="A11" s="413"/>
      <c r="B11" s="324" t="s">
        <v>520</v>
      </c>
      <c r="C11" s="325"/>
      <c r="D11" s="460"/>
      <c r="E11" s="460"/>
      <c r="F11" s="474"/>
    </row>
    <row r="12" spans="1:6" s="142" customFormat="1" ht="30.75" customHeight="1" thickBot="1">
      <c r="A12" s="328">
        <v>4100</v>
      </c>
      <c r="B12" s="329" t="s">
        <v>55</v>
      </c>
      <c r="C12" s="330" t="s">
        <v>508</v>
      </c>
      <c r="D12" s="461">
        <f>E12</f>
        <v>199536.06999999998</v>
      </c>
      <c r="E12" s="461">
        <f>E14+E19+E22</f>
        <v>199536.06999999998</v>
      </c>
      <c r="F12" s="160" t="s">
        <v>509</v>
      </c>
    </row>
    <row r="13" spans="1:6" s="142" customFormat="1" ht="13.5">
      <c r="A13" s="338"/>
      <c r="B13" s="326" t="s">
        <v>520</v>
      </c>
      <c r="C13" s="327"/>
      <c r="D13" s="462"/>
      <c r="E13" s="462"/>
      <c r="F13" s="265"/>
    </row>
    <row r="14" spans="1:6" s="142" customFormat="1" ht="27">
      <c r="A14" s="318">
        <v>4110</v>
      </c>
      <c r="B14" s="302" t="s">
        <v>118</v>
      </c>
      <c r="C14" s="300" t="s">
        <v>508</v>
      </c>
      <c r="D14" s="305">
        <f>E14</f>
        <v>199536.06999999998</v>
      </c>
      <c r="E14" s="305">
        <f>E16+E17+E18</f>
        <v>199536.06999999998</v>
      </c>
      <c r="F14" s="159" t="s">
        <v>509</v>
      </c>
    </row>
    <row r="15" spans="1:6" s="142" customFormat="1" ht="14.25">
      <c r="A15" s="318"/>
      <c r="B15" s="294" t="s">
        <v>604</v>
      </c>
      <c r="C15" s="300"/>
      <c r="D15" s="305"/>
      <c r="E15" s="305"/>
      <c r="F15" s="159"/>
    </row>
    <row r="16" spans="1:6" s="142" customFormat="1" ht="14.25">
      <c r="A16" s="318">
        <v>4111</v>
      </c>
      <c r="B16" s="303" t="s">
        <v>521</v>
      </c>
      <c r="C16" s="304" t="s">
        <v>305</v>
      </c>
      <c r="D16" s="305">
        <f>E16</f>
        <v>159576.06999999998</v>
      </c>
      <c r="E16" s="305">
        <f>'Sheet5+'!G16+'Sheet5+'!G69+'Sheet5+'!G261+'Sheet5+'!G688</f>
        <v>159576.06999999998</v>
      </c>
      <c r="F16" s="159" t="s">
        <v>509</v>
      </c>
    </row>
    <row r="17" spans="1:6" s="142" customFormat="1" ht="27">
      <c r="A17" s="318">
        <v>4112</v>
      </c>
      <c r="B17" s="303" t="s">
        <v>522</v>
      </c>
      <c r="C17" s="414" t="s">
        <v>306</v>
      </c>
      <c r="D17" s="305">
        <f>E17</f>
        <v>39960</v>
      </c>
      <c r="E17" s="305">
        <f>'Sheet5+'!G17</f>
        <v>39960</v>
      </c>
      <c r="F17" s="159" t="s">
        <v>509</v>
      </c>
    </row>
    <row r="18" spans="1:6" s="142" customFormat="1" ht="14.25">
      <c r="A18" s="318">
        <v>4114</v>
      </c>
      <c r="B18" s="303" t="s">
        <v>523</v>
      </c>
      <c r="C18" s="414" t="s">
        <v>304</v>
      </c>
      <c r="D18" s="305"/>
      <c r="E18" s="305"/>
      <c r="F18" s="159" t="s">
        <v>509</v>
      </c>
    </row>
    <row r="19" spans="1:6" s="142" customFormat="1" ht="27">
      <c r="A19" s="318">
        <v>4120</v>
      </c>
      <c r="B19" s="295" t="s">
        <v>119</v>
      </c>
      <c r="C19" s="300" t="s">
        <v>508</v>
      </c>
      <c r="D19" s="305"/>
      <c r="E19" s="305"/>
      <c r="F19" s="159" t="s">
        <v>509</v>
      </c>
    </row>
    <row r="20" spans="1:6" s="142" customFormat="1" ht="14.25">
      <c r="A20" s="318"/>
      <c r="B20" s="294" t="s">
        <v>604</v>
      </c>
      <c r="C20" s="300"/>
      <c r="D20" s="305"/>
      <c r="E20" s="305"/>
      <c r="F20" s="159"/>
    </row>
    <row r="21" spans="1:6" s="142" customFormat="1" ht="13.5" customHeight="1">
      <c r="A21" s="318">
        <v>4121</v>
      </c>
      <c r="B21" s="303" t="s">
        <v>524</v>
      </c>
      <c r="C21" s="414" t="s">
        <v>307</v>
      </c>
      <c r="D21" s="305"/>
      <c r="E21" s="305"/>
      <c r="F21" s="159" t="s">
        <v>509</v>
      </c>
    </row>
    <row r="22" spans="1:6" s="142" customFormat="1" ht="25.5" customHeight="1">
      <c r="A22" s="318">
        <v>4130</v>
      </c>
      <c r="B22" s="295" t="s">
        <v>120</v>
      </c>
      <c r="C22" s="300" t="s">
        <v>508</v>
      </c>
      <c r="D22" s="305"/>
      <c r="E22" s="305"/>
      <c r="F22" s="159" t="s">
        <v>509</v>
      </c>
    </row>
    <row r="23" spans="1:6" s="142" customFormat="1" ht="14.25">
      <c r="A23" s="318"/>
      <c r="B23" s="294" t="s">
        <v>604</v>
      </c>
      <c r="C23" s="300"/>
      <c r="D23" s="305"/>
      <c r="E23" s="305"/>
      <c r="F23" s="159"/>
    </row>
    <row r="24" spans="1:6" s="142" customFormat="1" ht="13.5" customHeight="1" thickBot="1">
      <c r="A24" s="331">
        <v>4131</v>
      </c>
      <c r="B24" s="332" t="s">
        <v>525</v>
      </c>
      <c r="C24" s="333" t="s">
        <v>308</v>
      </c>
      <c r="D24" s="463"/>
      <c r="E24" s="463"/>
      <c r="F24" s="166" t="s">
        <v>509</v>
      </c>
    </row>
    <row r="25" spans="1:6" s="142" customFormat="1" ht="45" customHeight="1" thickBot="1">
      <c r="A25" s="328">
        <v>4200</v>
      </c>
      <c r="B25" s="354" t="s">
        <v>57</v>
      </c>
      <c r="C25" s="330" t="s">
        <v>508</v>
      </c>
      <c r="D25" s="461">
        <f>E25</f>
        <v>128438.70000000001</v>
      </c>
      <c r="E25" s="461">
        <f>E27+E36+E41+E51+E54+E58</f>
        <v>128438.70000000001</v>
      </c>
      <c r="F25" s="160" t="s">
        <v>509</v>
      </c>
    </row>
    <row r="26" spans="1:6" s="142" customFormat="1" ht="13.5">
      <c r="A26" s="338"/>
      <c r="B26" s="326" t="s">
        <v>520</v>
      </c>
      <c r="C26" s="327"/>
      <c r="D26" s="462"/>
      <c r="E26" s="462"/>
      <c r="F26" s="265"/>
    </row>
    <row r="27" spans="1:6" s="142" customFormat="1" ht="39">
      <c r="A27" s="318">
        <v>4210</v>
      </c>
      <c r="B27" s="295" t="s">
        <v>121</v>
      </c>
      <c r="C27" s="300" t="s">
        <v>508</v>
      </c>
      <c r="D27" s="305">
        <f>E27</f>
        <v>74476</v>
      </c>
      <c r="E27" s="305">
        <f>E29+E30+E31+E32+E33+E34+E35</f>
        <v>74476</v>
      </c>
      <c r="F27" s="159" t="s">
        <v>509</v>
      </c>
    </row>
    <row r="28" spans="1:6" s="142" customFormat="1" ht="14.25">
      <c r="A28" s="318"/>
      <c r="B28" s="294" t="s">
        <v>604</v>
      </c>
      <c r="C28" s="300"/>
      <c r="D28" s="305"/>
      <c r="E28" s="305"/>
      <c r="F28" s="159"/>
    </row>
    <row r="29" spans="1:6" s="142" customFormat="1" ht="14.25">
      <c r="A29" s="318">
        <v>4211</v>
      </c>
      <c r="B29" s="303" t="s">
        <v>526</v>
      </c>
      <c r="C29" s="414" t="s">
        <v>309</v>
      </c>
      <c r="D29" s="305">
        <f aca="true" t="shared" si="0" ref="D29:D34">E29</f>
        <v>0</v>
      </c>
      <c r="E29" s="305"/>
      <c r="F29" s="159" t="s">
        <v>509</v>
      </c>
    </row>
    <row r="30" spans="1:6" s="142" customFormat="1" ht="14.25">
      <c r="A30" s="318">
        <v>4212</v>
      </c>
      <c r="B30" s="295" t="s">
        <v>527</v>
      </c>
      <c r="C30" s="414" t="s">
        <v>310</v>
      </c>
      <c r="D30" s="305">
        <f t="shared" si="0"/>
        <v>65313</v>
      </c>
      <c r="E30" s="305">
        <f>'Sheet5+'!G19+'Sheet5+'!G70+'Sheet5+'!G397</f>
        <v>65313</v>
      </c>
      <c r="F30" s="159" t="s">
        <v>509</v>
      </c>
    </row>
    <row r="31" spans="1:6" s="142" customFormat="1" ht="14.25">
      <c r="A31" s="318">
        <v>4213</v>
      </c>
      <c r="B31" s="303" t="s">
        <v>528</v>
      </c>
      <c r="C31" s="414" t="s">
        <v>311</v>
      </c>
      <c r="D31" s="305">
        <f t="shared" si="0"/>
        <v>3680</v>
      </c>
      <c r="E31" s="305">
        <f>'Sheet5+'!G20+'Sheet5+'!G367</f>
        <v>3680</v>
      </c>
      <c r="F31" s="159" t="s">
        <v>509</v>
      </c>
    </row>
    <row r="32" spans="1:6" s="142" customFormat="1" ht="14.25">
      <c r="A32" s="318">
        <v>4214</v>
      </c>
      <c r="B32" s="303" t="s">
        <v>529</v>
      </c>
      <c r="C32" s="414" t="s">
        <v>312</v>
      </c>
      <c r="D32" s="305">
        <f t="shared" si="0"/>
        <v>3639</v>
      </c>
      <c r="E32" s="305">
        <f>'Sheet5+'!G21+'Sheet5+'!G71</f>
        <v>3639</v>
      </c>
      <c r="F32" s="159" t="s">
        <v>509</v>
      </c>
    </row>
    <row r="33" spans="1:6" s="142" customFormat="1" ht="14.25">
      <c r="A33" s="318">
        <v>4215</v>
      </c>
      <c r="B33" s="303" t="s">
        <v>530</v>
      </c>
      <c r="C33" s="414" t="s">
        <v>313</v>
      </c>
      <c r="D33" s="305">
        <f t="shared" si="0"/>
        <v>944</v>
      </c>
      <c r="E33" s="305">
        <f>'Sheet5+'!G22</f>
        <v>944</v>
      </c>
      <c r="F33" s="159" t="s">
        <v>509</v>
      </c>
    </row>
    <row r="34" spans="1:6" s="142" customFormat="1" ht="17.25" customHeight="1">
      <c r="A34" s="318">
        <v>4216</v>
      </c>
      <c r="B34" s="303" t="s">
        <v>531</v>
      </c>
      <c r="C34" s="414" t="s">
        <v>314</v>
      </c>
      <c r="D34" s="305">
        <f t="shared" si="0"/>
        <v>900</v>
      </c>
      <c r="E34" s="305">
        <f>'Sheet5+'!G23</f>
        <v>900</v>
      </c>
      <c r="F34" s="159" t="s">
        <v>509</v>
      </c>
    </row>
    <row r="35" spans="1:6" s="142" customFormat="1" ht="14.25">
      <c r="A35" s="318">
        <v>4217</v>
      </c>
      <c r="B35" s="303" t="s">
        <v>532</v>
      </c>
      <c r="C35" s="414" t="s">
        <v>315</v>
      </c>
      <c r="D35" s="305"/>
      <c r="E35" s="305"/>
      <c r="F35" s="159" t="s">
        <v>509</v>
      </c>
    </row>
    <row r="36" spans="1:6" s="142" customFormat="1" ht="27">
      <c r="A36" s="318">
        <v>4220</v>
      </c>
      <c r="B36" s="295" t="s">
        <v>122</v>
      </c>
      <c r="C36" s="300" t="s">
        <v>508</v>
      </c>
      <c r="D36" s="305">
        <f>E36</f>
        <v>673</v>
      </c>
      <c r="E36" s="305">
        <f>E38</f>
        <v>673</v>
      </c>
      <c r="F36" s="159" t="s">
        <v>509</v>
      </c>
    </row>
    <row r="37" spans="1:6" s="142" customFormat="1" ht="14.25">
      <c r="A37" s="318"/>
      <c r="B37" s="294" t="s">
        <v>604</v>
      </c>
      <c r="C37" s="300"/>
      <c r="D37" s="305"/>
      <c r="E37" s="305"/>
      <c r="F37" s="159"/>
    </row>
    <row r="38" spans="1:6" s="142" customFormat="1" ht="14.25">
      <c r="A38" s="318">
        <v>4221</v>
      </c>
      <c r="B38" s="303" t="s">
        <v>533</v>
      </c>
      <c r="C38" s="306">
        <v>4221</v>
      </c>
      <c r="D38" s="301">
        <f>E38</f>
        <v>673</v>
      </c>
      <c r="E38" s="305">
        <f>'Sheet5+'!G24+'Sheet5+'!G72</f>
        <v>673</v>
      </c>
      <c r="F38" s="159" t="s">
        <v>509</v>
      </c>
    </row>
    <row r="39" spans="1:6" s="142" customFormat="1" ht="14.25">
      <c r="A39" s="318">
        <v>4222</v>
      </c>
      <c r="B39" s="303" t="s">
        <v>534</v>
      </c>
      <c r="C39" s="414" t="s">
        <v>472</v>
      </c>
      <c r="D39" s="305"/>
      <c r="E39" s="305"/>
      <c r="F39" s="159" t="s">
        <v>509</v>
      </c>
    </row>
    <row r="40" spans="1:6" s="142" customFormat="1" ht="14.25">
      <c r="A40" s="318">
        <v>4223</v>
      </c>
      <c r="B40" s="303" t="s">
        <v>535</v>
      </c>
      <c r="C40" s="414" t="s">
        <v>473</v>
      </c>
      <c r="D40" s="305"/>
      <c r="E40" s="305"/>
      <c r="F40" s="159" t="s">
        <v>509</v>
      </c>
    </row>
    <row r="41" spans="1:6" ht="52.5">
      <c r="A41" s="318">
        <v>4230</v>
      </c>
      <c r="B41" s="295" t="s">
        <v>149</v>
      </c>
      <c r="C41" s="300" t="s">
        <v>508</v>
      </c>
      <c r="D41" s="305">
        <f>E41</f>
        <v>9020.6</v>
      </c>
      <c r="E41" s="305">
        <f>E44+E46+E47+E49+E50+E48</f>
        <v>9020.6</v>
      </c>
      <c r="F41" s="159" t="s">
        <v>509</v>
      </c>
    </row>
    <row r="42" spans="1:6" ht="14.25">
      <c r="A42" s="318"/>
      <c r="B42" s="294" t="s">
        <v>604</v>
      </c>
      <c r="C42" s="300"/>
      <c r="D42" s="305"/>
      <c r="E42" s="305"/>
      <c r="F42" s="159"/>
    </row>
    <row r="43" spans="1:6" ht="14.25">
      <c r="A43" s="318">
        <v>4231</v>
      </c>
      <c r="B43" s="303" t="s">
        <v>123</v>
      </c>
      <c r="C43" s="414" t="s">
        <v>474</v>
      </c>
      <c r="D43" s="305"/>
      <c r="E43" s="305"/>
      <c r="F43" s="159" t="s">
        <v>509</v>
      </c>
    </row>
    <row r="44" spans="1:6" ht="14.25">
      <c r="A44" s="318">
        <v>4232</v>
      </c>
      <c r="B44" s="303" t="s">
        <v>124</v>
      </c>
      <c r="C44" s="414" t="s">
        <v>475</v>
      </c>
      <c r="D44" s="305">
        <f>E44</f>
        <v>933.6</v>
      </c>
      <c r="E44" s="305">
        <f>'Sheet5+'!G74</f>
        <v>933.6</v>
      </c>
      <c r="F44" s="159" t="s">
        <v>509</v>
      </c>
    </row>
    <row r="45" spans="1:6" ht="27">
      <c r="A45" s="318">
        <v>4233</v>
      </c>
      <c r="B45" s="303" t="s">
        <v>125</v>
      </c>
      <c r="C45" s="414" t="s">
        <v>476</v>
      </c>
      <c r="D45" s="305"/>
      <c r="E45" s="305"/>
      <c r="F45" s="159" t="s">
        <v>509</v>
      </c>
    </row>
    <row r="46" spans="1:6" ht="14.25">
      <c r="A46" s="318">
        <v>4234</v>
      </c>
      <c r="B46" s="303" t="s">
        <v>126</v>
      </c>
      <c r="C46" s="414" t="s">
        <v>477</v>
      </c>
      <c r="D46" s="305">
        <f aca="true" t="shared" si="1" ref="D46:D51">E46</f>
        <v>1407</v>
      </c>
      <c r="E46" s="305">
        <f>'Sheet5+'!G27+'Sheet5+'!G92+'Sheet5+'!G301+'Sheet5+'!G536</f>
        <v>1407</v>
      </c>
      <c r="F46" s="159" t="s">
        <v>509</v>
      </c>
    </row>
    <row r="47" spans="1:6" ht="14.25">
      <c r="A47" s="318">
        <v>4235</v>
      </c>
      <c r="B47" s="307" t="s">
        <v>127</v>
      </c>
      <c r="C47" s="308">
        <v>4235</v>
      </c>
      <c r="D47" s="305">
        <f t="shared" si="1"/>
        <v>3780</v>
      </c>
      <c r="E47" s="305">
        <f>'Sheet5+'!G75+'Sheet5+'!G25</f>
        <v>3780</v>
      </c>
      <c r="F47" s="159" t="s">
        <v>509</v>
      </c>
    </row>
    <row r="48" spans="1:6" ht="14.25">
      <c r="A48" s="318">
        <v>4236</v>
      </c>
      <c r="B48" s="303" t="s">
        <v>128</v>
      </c>
      <c r="C48" s="414" t="s">
        <v>478</v>
      </c>
      <c r="D48" s="305">
        <f t="shared" si="1"/>
        <v>200</v>
      </c>
      <c r="E48" s="305">
        <f>'Sheet5+'!G26</f>
        <v>200</v>
      </c>
      <c r="F48" s="159" t="s">
        <v>509</v>
      </c>
    </row>
    <row r="49" spans="1:6" ht="14.25">
      <c r="A49" s="318">
        <v>4237</v>
      </c>
      <c r="B49" s="303" t="s">
        <v>129</v>
      </c>
      <c r="C49" s="414" t="s">
        <v>479</v>
      </c>
      <c r="D49" s="305">
        <f t="shared" si="1"/>
        <v>1700</v>
      </c>
      <c r="E49" s="305">
        <f>'Sheet5+'!G28+'Sheet5+'!G302+'Sheet5+'!G512</f>
        <v>1700</v>
      </c>
      <c r="F49" s="159" t="s">
        <v>509</v>
      </c>
    </row>
    <row r="50" spans="1:6" ht="14.25">
      <c r="A50" s="318">
        <v>4238</v>
      </c>
      <c r="B50" s="303" t="s">
        <v>130</v>
      </c>
      <c r="C50" s="414" t="s">
        <v>480</v>
      </c>
      <c r="D50" s="305">
        <f t="shared" si="1"/>
        <v>1000</v>
      </c>
      <c r="E50" s="305">
        <f>'Sheet5+'!G514</f>
        <v>1000</v>
      </c>
      <c r="F50" s="159" t="s">
        <v>509</v>
      </c>
    </row>
    <row r="51" spans="1:6" ht="27">
      <c r="A51" s="318">
        <v>4240</v>
      </c>
      <c r="B51" s="295" t="s">
        <v>150</v>
      </c>
      <c r="C51" s="300" t="s">
        <v>508</v>
      </c>
      <c r="D51" s="305">
        <f t="shared" si="1"/>
        <v>3000</v>
      </c>
      <c r="E51" s="305">
        <f>E53</f>
        <v>3000</v>
      </c>
      <c r="F51" s="159" t="s">
        <v>509</v>
      </c>
    </row>
    <row r="52" spans="1:6" ht="14.25">
      <c r="A52" s="318"/>
      <c r="B52" s="294" t="s">
        <v>604</v>
      </c>
      <c r="C52" s="300"/>
      <c r="D52" s="305"/>
      <c r="E52" s="305"/>
      <c r="F52" s="159"/>
    </row>
    <row r="53" spans="1:6" ht="14.25">
      <c r="A53" s="318">
        <v>4241</v>
      </c>
      <c r="B53" s="303" t="s">
        <v>131</v>
      </c>
      <c r="C53" s="414" t="s">
        <v>481</v>
      </c>
      <c r="D53" s="305">
        <f>E53</f>
        <v>3000</v>
      </c>
      <c r="E53" s="305">
        <f>'Sheet5+'!G93</f>
        <v>3000</v>
      </c>
      <c r="F53" s="159" t="s">
        <v>509</v>
      </c>
    </row>
    <row r="54" spans="1:6" ht="28.5" customHeight="1">
      <c r="A54" s="318">
        <v>4250</v>
      </c>
      <c r="B54" s="295" t="s">
        <v>151</v>
      </c>
      <c r="C54" s="300" t="s">
        <v>508</v>
      </c>
      <c r="D54" s="305">
        <f>E54</f>
        <v>8458</v>
      </c>
      <c r="E54" s="305">
        <f>E57+E56</f>
        <v>8458</v>
      </c>
      <c r="F54" s="159" t="s">
        <v>509</v>
      </c>
    </row>
    <row r="55" spans="1:6" ht="14.25">
      <c r="A55" s="318"/>
      <c r="B55" s="294" t="s">
        <v>604</v>
      </c>
      <c r="C55" s="300"/>
      <c r="D55" s="305"/>
      <c r="E55" s="305"/>
      <c r="F55" s="159"/>
    </row>
    <row r="56" spans="1:6" ht="27">
      <c r="A56" s="318">
        <v>4251</v>
      </c>
      <c r="B56" s="303" t="s">
        <v>132</v>
      </c>
      <c r="C56" s="414" t="s">
        <v>482</v>
      </c>
      <c r="D56" s="305">
        <f>E56</f>
        <v>3000</v>
      </c>
      <c r="E56" s="305">
        <f>'Sheet5+'!G263+'Sheet5+'!G392</f>
        <v>3000</v>
      </c>
      <c r="F56" s="159" t="s">
        <v>509</v>
      </c>
    </row>
    <row r="57" spans="1:6" ht="27">
      <c r="A57" s="318">
        <v>4252</v>
      </c>
      <c r="B57" s="303" t="s">
        <v>133</v>
      </c>
      <c r="C57" s="414" t="s">
        <v>483</v>
      </c>
      <c r="D57" s="305">
        <f>E57</f>
        <v>5458</v>
      </c>
      <c r="E57" s="305">
        <f>'Sheet5+'!G29+'Sheet5+'!G566</f>
        <v>5458</v>
      </c>
      <c r="F57" s="159" t="s">
        <v>509</v>
      </c>
    </row>
    <row r="58" spans="1:6" ht="39">
      <c r="A58" s="318">
        <v>4260</v>
      </c>
      <c r="B58" s="295" t="s">
        <v>152</v>
      </c>
      <c r="C58" s="300" t="s">
        <v>508</v>
      </c>
      <c r="D58" s="305">
        <f>E58</f>
        <v>32811.1</v>
      </c>
      <c r="E58" s="305">
        <f>E60+E63+E66+E67+E65</f>
        <v>32811.1</v>
      </c>
      <c r="F58" s="159" t="s">
        <v>509</v>
      </c>
    </row>
    <row r="59" spans="1:6" ht="14.25">
      <c r="A59" s="318"/>
      <c r="B59" s="294" t="s">
        <v>604</v>
      </c>
      <c r="C59" s="300"/>
      <c r="D59" s="305"/>
      <c r="E59" s="305"/>
      <c r="F59" s="159"/>
    </row>
    <row r="60" spans="1:6" ht="14.25">
      <c r="A60" s="318">
        <v>4261</v>
      </c>
      <c r="B60" s="303" t="s">
        <v>134</v>
      </c>
      <c r="C60" s="414" t="s">
        <v>484</v>
      </c>
      <c r="D60" s="305">
        <f>E60</f>
        <v>2705</v>
      </c>
      <c r="E60" s="305">
        <f>'Sheet5+'!G30+'Sheet5+'!G368+'Sheet5+'!G73</f>
        <v>2705</v>
      </c>
      <c r="F60" s="159" t="s">
        <v>509</v>
      </c>
    </row>
    <row r="61" spans="1:6" s="142" customFormat="1" ht="14.25">
      <c r="A61" s="318">
        <v>4262</v>
      </c>
      <c r="B61" s="303" t="s">
        <v>135</v>
      </c>
      <c r="C61" s="414" t="s">
        <v>485</v>
      </c>
      <c r="D61" s="305"/>
      <c r="E61" s="305"/>
      <c r="F61" s="159" t="s">
        <v>509</v>
      </c>
    </row>
    <row r="62" spans="1:6" s="142" customFormat="1" ht="27">
      <c r="A62" s="318">
        <v>4263</v>
      </c>
      <c r="B62" s="303" t="s">
        <v>136</v>
      </c>
      <c r="C62" s="414" t="s">
        <v>486</v>
      </c>
      <c r="D62" s="305"/>
      <c r="E62" s="305"/>
      <c r="F62" s="159" t="s">
        <v>509</v>
      </c>
    </row>
    <row r="63" spans="1:6" s="142" customFormat="1" ht="14.25">
      <c r="A63" s="318">
        <v>4264</v>
      </c>
      <c r="B63" s="303" t="s">
        <v>137</v>
      </c>
      <c r="C63" s="414" t="s">
        <v>487</v>
      </c>
      <c r="D63" s="305">
        <f>E63</f>
        <v>14125</v>
      </c>
      <c r="E63" s="305">
        <f>'Sheet5+'!G31+'Sheet5+'!G262+'Sheet5+'!G390+'Sheet5+'!G369+'Sheet5+'!G689</f>
        <v>14125</v>
      </c>
      <c r="F63" s="159" t="s">
        <v>509</v>
      </c>
    </row>
    <row r="64" spans="1:6" s="142" customFormat="1" ht="27">
      <c r="A64" s="318">
        <v>4265</v>
      </c>
      <c r="B64" s="416" t="s">
        <v>138</v>
      </c>
      <c r="C64" s="414" t="s">
        <v>488</v>
      </c>
      <c r="D64" s="305"/>
      <c r="E64" s="305"/>
      <c r="F64" s="159" t="s">
        <v>509</v>
      </c>
    </row>
    <row r="65" spans="1:6" s="142" customFormat="1" ht="14.25">
      <c r="A65" s="318">
        <v>4266</v>
      </c>
      <c r="B65" s="303" t="s">
        <v>139</v>
      </c>
      <c r="C65" s="414" t="s">
        <v>489</v>
      </c>
      <c r="D65" s="305">
        <f>E65</f>
        <v>1000</v>
      </c>
      <c r="E65" s="305">
        <v>1000</v>
      </c>
      <c r="F65" s="159" t="s">
        <v>509</v>
      </c>
    </row>
    <row r="66" spans="1:6" s="142" customFormat="1" ht="14.25">
      <c r="A66" s="318">
        <v>4267</v>
      </c>
      <c r="B66" s="303" t="s">
        <v>140</v>
      </c>
      <c r="C66" s="414" t="s">
        <v>490</v>
      </c>
      <c r="D66" s="305">
        <f>E66</f>
        <v>4631.1</v>
      </c>
      <c r="E66" s="305">
        <f>'Sheet5+'!G33</f>
        <v>4631.1</v>
      </c>
      <c r="F66" s="159" t="s">
        <v>509</v>
      </c>
    </row>
    <row r="67" spans="1:6" s="142" customFormat="1" ht="14.25">
      <c r="A67" s="318">
        <v>4268</v>
      </c>
      <c r="B67" s="303" t="s">
        <v>141</v>
      </c>
      <c r="C67" s="414" t="s">
        <v>491</v>
      </c>
      <c r="D67" s="305">
        <f>E67</f>
        <v>10350</v>
      </c>
      <c r="E67" s="305">
        <f>'Sheet5+'!G125+'Sheet5+'!G391+'Sheet5+'!G513+'Sheet5+'!G34+'Sheet5+'!G370+'Sheet5+'!G690+'Sheet5+'!G630</f>
        <v>10350</v>
      </c>
      <c r="F67" s="159" t="s">
        <v>509</v>
      </c>
    </row>
    <row r="68" spans="1:6" s="142" customFormat="1" ht="14.25">
      <c r="A68" s="334">
        <v>4300</v>
      </c>
      <c r="B68" s="417" t="s">
        <v>756</v>
      </c>
      <c r="C68" s="317" t="s">
        <v>508</v>
      </c>
      <c r="D68" s="305"/>
      <c r="E68" s="305"/>
      <c r="F68" s="159" t="s">
        <v>509</v>
      </c>
    </row>
    <row r="69" spans="1:6" s="142" customFormat="1" ht="13.5">
      <c r="A69" s="318"/>
      <c r="B69" s="294" t="s">
        <v>520</v>
      </c>
      <c r="C69" s="299"/>
      <c r="D69" s="305"/>
      <c r="E69" s="305"/>
      <c r="F69" s="224"/>
    </row>
    <row r="70" spans="1:6" s="142" customFormat="1" ht="14.25">
      <c r="A70" s="318">
        <v>4310</v>
      </c>
      <c r="B70" s="295" t="s">
        <v>757</v>
      </c>
      <c r="C70" s="300" t="s">
        <v>508</v>
      </c>
      <c r="D70" s="305"/>
      <c r="E70" s="305"/>
      <c r="F70" s="159" t="s">
        <v>509</v>
      </c>
    </row>
    <row r="71" spans="1:6" s="142" customFormat="1" ht="14.25">
      <c r="A71" s="318"/>
      <c r="B71" s="294" t="s">
        <v>604</v>
      </c>
      <c r="C71" s="300"/>
      <c r="D71" s="305"/>
      <c r="E71" s="305"/>
      <c r="F71" s="159"/>
    </row>
    <row r="72" spans="1:6" s="142" customFormat="1" ht="14.25">
      <c r="A72" s="318">
        <v>4311</v>
      </c>
      <c r="B72" s="303" t="s">
        <v>142</v>
      </c>
      <c r="C72" s="414" t="s">
        <v>492</v>
      </c>
      <c r="D72" s="305"/>
      <c r="E72" s="305"/>
      <c r="F72" s="159" t="s">
        <v>509</v>
      </c>
    </row>
    <row r="73" spans="1:6" s="142" customFormat="1" ht="14.25">
      <c r="A73" s="318">
        <v>4312</v>
      </c>
      <c r="B73" s="303" t="s">
        <v>143</v>
      </c>
      <c r="C73" s="414" t="s">
        <v>493</v>
      </c>
      <c r="D73" s="305"/>
      <c r="E73" s="305"/>
      <c r="F73" s="159" t="s">
        <v>509</v>
      </c>
    </row>
    <row r="74" spans="1:6" s="142" customFormat="1" ht="14.25">
      <c r="A74" s="318">
        <v>4320</v>
      </c>
      <c r="B74" s="295" t="s">
        <v>758</v>
      </c>
      <c r="C74" s="300" t="s">
        <v>508</v>
      </c>
      <c r="D74" s="305"/>
      <c r="E74" s="305"/>
      <c r="F74" s="159" t="s">
        <v>509</v>
      </c>
    </row>
    <row r="75" spans="1:6" s="142" customFormat="1" ht="14.25">
      <c r="A75" s="318"/>
      <c r="B75" s="294" t="s">
        <v>604</v>
      </c>
      <c r="C75" s="300"/>
      <c r="D75" s="305"/>
      <c r="E75" s="305"/>
      <c r="F75" s="159"/>
    </row>
    <row r="76" spans="1:6" s="142" customFormat="1" ht="14.25">
      <c r="A76" s="318">
        <v>4321</v>
      </c>
      <c r="B76" s="303" t="s">
        <v>144</v>
      </c>
      <c r="C76" s="414" t="s">
        <v>494</v>
      </c>
      <c r="D76" s="305"/>
      <c r="E76" s="305"/>
      <c r="F76" s="159" t="s">
        <v>509</v>
      </c>
    </row>
    <row r="77" spans="1:6" s="142" customFormat="1" ht="14.25">
      <c r="A77" s="318">
        <v>4322</v>
      </c>
      <c r="B77" s="303" t="s">
        <v>145</v>
      </c>
      <c r="C77" s="414" t="s">
        <v>495</v>
      </c>
      <c r="D77" s="305"/>
      <c r="E77" s="305"/>
      <c r="F77" s="159" t="s">
        <v>509</v>
      </c>
    </row>
    <row r="78" spans="1:6" s="142" customFormat="1" ht="26.25">
      <c r="A78" s="318">
        <v>4330</v>
      </c>
      <c r="B78" s="295" t="s">
        <v>759</v>
      </c>
      <c r="C78" s="300" t="s">
        <v>508</v>
      </c>
      <c r="D78" s="305"/>
      <c r="E78" s="305"/>
      <c r="F78" s="159" t="s">
        <v>509</v>
      </c>
    </row>
    <row r="79" spans="1:6" s="142" customFormat="1" ht="14.25">
      <c r="A79" s="318"/>
      <c r="B79" s="294" t="s">
        <v>604</v>
      </c>
      <c r="C79" s="300"/>
      <c r="D79" s="305"/>
      <c r="E79" s="305"/>
      <c r="F79" s="159"/>
    </row>
    <row r="80" spans="1:6" s="142" customFormat="1" ht="14.25">
      <c r="A80" s="318">
        <v>4331</v>
      </c>
      <c r="B80" s="303" t="s">
        <v>146</v>
      </c>
      <c r="C80" s="414" t="s">
        <v>496</v>
      </c>
      <c r="D80" s="305"/>
      <c r="E80" s="305"/>
      <c r="F80" s="159" t="s">
        <v>509</v>
      </c>
    </row>
    <row r="81" spans="1:6" s="142" customFormat="1" ht="14.25">
      <c r="A81" s="318">
        <v>4332</v>
      </c>
      <c r="B81" s="303" t="s">
        <v>147</v>
      </c>
      <c r="C81" s="414" t="s">
        <v>497</v>
      </c>
      <c r="D81" s="305"/>
      <c r="E81" s="305"/>
      <c r="F81" s="159" t="s">
        <v>509</v>
      </c>
    </row>
    <row r="82" spans="1:6" s="142" customFormat="1" ht="15" thickBot="1">
      <c r="A82" s="331">
        <v>4333</v>
      </c>
      <c r="B82" s="418" t="s">
        <v>148</v>
      </c>
      <c r="C82" s="419" t="s">
        <v>498</v>
      </c>
      <c r="D82" s="463"/>
      <c r="E82" s="463"/>
      <c r="F82" s="166" t="s">
        <v>509</v>
      </c>
    </row>
    <row r="83" spans="1:6" s="142" customFormat="1" ht="15" thickBot="1">
      <c r="A83" s="335">
        <v>4400</v>
      </c>
      <c r="B83" s="354" t="s">
        <v>760</v>
      </c>
      <c r="C83" s="336" t="s">
        <v>508</v>
      </c>
      <c r="D83" s="461">
        <f>E83</f>
        <v>533332.1000000001</v>
      </c>
      <c r="E83" s="461">
        <f>E85+E89</f>
        <v>533332.1000000001</v>
      </c>
      <c r="F83" s="160" t="s">
        <v>509</v>
      </c>
    </row>
    <row r="84" spans="1:6" s="142" customFormat="1" ht="13.5">
      <c r="A84" s="338"/>
      <c r="B84" s="326" t="s">
        <v>520</v>
      </c>
      <c r="C84" s="327"/>
      <c r="D84" s="462"/>
      <c r="E84" s="462"/>
      <c r="F84" s="265"/>
    </row>
    <row r="85" spans="1:6" s="142" customFormat="1" ht="28.5" customHeight="1">
      <c r="A85" s="318">
        <v>4410</v>
      </c>
      <c r="B85" s="295" t="s">
        <v>761</v>
      </c>
      <c r="C85" s="300" t="s">
        <v>508</v>
      </c>
      <c r="D85" s="305">
        <f>E85</f>
        <v>533332.1000000001</v>
      </c>
      <c r="E85" s="305">
        <f>E87</f>
        <v>533332.1000000001</v>
      </c>
      <c r="F85" s="159" t="s">
        <v>509</v>
      </c>
    </row>
    <row r="86" spans="1:6" s="142" customFormat="1" ht="14.25">
      <c r="A86" s="318"/>
      <c r="B86" s="294" t="s">
        <v>604</v>
      </c>
      <c r="C86" s="300"/>
      <c r="D86" s="305"/>
      <c r="E86" s="305"/>
      <c r="F86" s="159"/>
    </row>
    <row r="87" spans="1:6" s="142" customFormat="1" ht="27">
      <c r="A87" s="318">
        <v>4411</v>
      </c>
      <c r="B87" s="303" t="s">
        <v>159</v>
      </c>
      <c r="C87" s="414" t="s">
        <v>499</v>
      </c>
      <c r="D87" s="305">
        <f>E87</f>
        <v>533332.1000000001</v>
      </c>
      <c r="E87" s="305">
        <f>'Sheet5+'!G618+'Sheet5+'!G576+'Sheet5+'!G507+'Sheet5+'!G502+'Sheet5+'!G498+'Sheet5+'!G410+'Sheet5+'!G338+'Sheet5+'!G264</f>
        <v>533332.1000000001</v>
      </c>
      <c r="F87" s="159" t="s">
        <v>509</v>
      </c>
    </row>
    <row r="88" spans="1:6" s="142" customFormat="1" ht="30" customHeight="1">
      <c r="A88" s="318">
        <v>4412</v>
      </c>
      <c r="B88" s="303" t="s">
        <v>160</v>
      </c>
      <c r="C88" s="414" t="s">
        <v>500</v>
      </c>
      <c r="D88" s="305"/>
      <c r="E88" s="305"/>
      <c r="F88" s="159" t="s">
        <v>509</v>
      </c>
    </row>
    <row r="89" spans="1:6" s="142" customFormat="1" ht="29.25" customHeight="1">
      <c r="A89" s="318">
        <v>4420</v>
      </c>
      <c r="B89" s="295" t="s">
        <v>762</v>
      </c>
      <c r="C89" s="300" t="s">
        <v>508</v>
      </c>
      <c r="D89" s="305"/>
      <c r="E89" s="305"/>
      <c r="F89" s="159" t="s">
        <v>509</v>
      </c>
    </row>
    <row r="90" spans="1:6" s="142" customFormat="1" ht="14.25">
      <c r="A90" s="318"/>
      <c r="B90" s="294" t="s">
        <v>604</v>
      </c>
      <c r="C90" s="300"/>
      <c r="D90" s="305"/>
      <c r="E90" s="305"/>
      <c r="F90" s="159"/>
    </row>
    <row r="91" spans="1:6" s="142" customFormat="1" ht="27">
      <c r="A91" s="318">
        <v>4421</v>
      </c>
      <c r="B91" s="303" t="s">
        <v>161</v>
      </c>
      <c r="C91" s="414" t="s">
        <v>501</v>
      </c>
      <c r="D91" s="305"/>
      <c r="E91" s="305"/>
      <c r="F91" s="159" t="s">
        <v>509</v>
      </c>
    </row>
    <row r="92" spans="1:6" s="142" customFormat="1" ht="27.75" thickBot="1">
      <c r="A92" s="331">
        <v>4422</v>
      </c>
      <c r="B92" s="418" t="s">
        <v>162</v>
      </c>
      <c r="C92" s="419" t="s">
        <v>502</v>
      </c>
      <c r="D92" s="463"/>
      <c r="E92" s="463"/>
      <c r="F92" s="166" t="s">
        <v>509</v>
      </c>
    </row>
    <row r="93" spans="1:6" s="142" customFormat="1" ht="31.5" customHeight="1" thickBot="1">
      <c r="A93" s="328">
        <v>4500</v>
      </c>
      <c r="B93" s="420" t="s">
        <v>763</v>
      </c>
      <c r="C93" s="330" t="s">
        <v>508</v>
      </c>
      <c r="D93" s="461">
        <f>E93</f>
        <v>8526</v>
      </c>
      <c r="E93" s="461">
        <f>E95+E99+E103</f>
        <v>8526</v>
      </c>
      <c r="F93" s="160" t="s">
        <v>509</v>
      </c>
    </row>
    <row r="94" spans="1:6" s="142" customFormat="1" ht="13.5">
      <c r="A94" s="338"/>
      <c r="B94" s="326" t="s">
        <v>520</v>
      </c>
      <c r="C94" s="327"/>
      <c r="D94" s="462"/>
      <c r="E94" s="462"/>
      <c r="F94" s="265"/>
    </row>
    <row r="95" spans="1:6" s="142" customFormat="1" ht="27">
      <c r="A95" s="318">
        <v>4510</v>
      </c>
      <c r="B95" s="421" t="s">
        <v>764</v>
      </c>
      <c r="C95" s="300" t="s">
        <v>508</v>
      </c>
      <c r="D95" s="305"/>
      <c r="E95" s="305"/>
      <c r="F95" s="159" t="s">
        <v>509</v>
      </c>
    </row>
    <row r="96" spans="1:6" s="142" customFormat="1" ht="14.25">
      <c r="A96" s="318"/>
      <c r="B96" s="294" t="s">
        <v>604</v>
      </c>
      <c r="C96" s="300"/>
      <c r="D96" s="305"/>
      <c r="E96" s="305"/>
      <c r="F96" s="159"/>
    </row>
    <row r="97" spans="1:6" s="142" customFormat="1" ht="27">
      <c r="A97" s="318">
        <v>4511</v>
      </c>
      <c r="B97" s="411" t="s">
        <v>163</v>
      </c>
      <c r="C97" s="414" t="s">
        <v>503</v>
      </c>
      <c r="D97" s="305"/>
      <c r="E97" s="305"/>
      <c r="F97" s="159" t="s">
        <v>509</v>
      </c>
    </row>
    <row r="98" spans="1:6" s="142" customFormat="1" ht="27">
      <c r="A98" s="318">
        <v>4512</v>
      </c>
      <c r="B98" s="303" t="s">
        <v>164</v>
      </c>
      <c r="C98" s="414" t="s">
        <v>504</v>
      </c>
      <c r="D98" s="305"/>
      <c r="E98" s="305"/>
      <c r="F98" s="159" t="s">
        <v>509</v>
      </c>
    </row>
    <row r="99" spans="1:6" s="142" customFormat="1" ht="27">
      <c r="A99" s="318">
        <v>4520</v>
      </c>
      <c r="B99" s="421" t="s">
        <v>765</v>
      </c>
      <c r="C99" s="300" t="s">
        <v>508</v>
      </c>
      <c r="D99" s="305">
        <f>E99</f>
        <v>0</v>
      </c>
      <c r="E99" s="305">
        <f>E101+E102</f>
        <v>0</v>
      </c>
      <c r="F99" s="159" t="s">
        <v>509</v>
      </c>
    </row>
    <row r="100" spans="1:6" s="142" customFormat="1" ht="14.25">
      <c r="A100" s="318"/>
      <c r="B100" s="294" t="s">
        <v>604</v>
      </c>
      <c r="C100" s="300"/>
      <c r="D100" s="305"/>
      <c r="E100" s="305"/>
      <c r="F100" s="159"/>
    </row>
    <row r="101" spans="1:6" s="142" customFormat="1" ht="27">
      <c r="A101" s="318">
        <v>4521</v>
      </c>
      <c r="B101" s="303" t="s">
        <v>165</v>
      </c>
      <c r="C101" s="414" t="s">
        <v>505</v>
      </c>
      <c r="D101" s="305"/>
      <c r="E101" s="305"/>
      <c r="F101" s="159" t="s">
        <v>509</v>
      </c>
    </row>
    <row r="102" spans="1:6" s="142" customFormat="1" ht="27">
      <c r="A102" s="318">
        <v>4522</v>
      </c>
      <c r="B102" s="303" t="s">
        <v>166</v>
      </c>
      <c r="C102" s="414" t="s">
        <v>506</v>
      </c>
      <c r="D102" s="305">
        <f>E102</f>
        <v>0</v>
      </c>
      <c r="E102" s="305">
        <f>'Sheet5+'!G398</f>
        <v>0</v>
      </c>
      <c r="F102" s="159" t="s">
        <v>509</v>
      </c>
    </row>
    <row r="103" spans="1:6" s="142" customFormat="1" ht="27">
      <c r="A103" s="318">
        <v>4530</v>
      </c>
      <c r="B103" s="421" t="s">
        <v>766</v>
      </c>
      <c r="C103" s="300" t="s">
        <v>508</v>
      </c>
      <c r="D103" s="305">
        <f>E103</f>
        <v>8526</v>
      </c>
      <c r="E103" s="305">
        <f>E107</f>
        <v>8526</v>
      </c>
      <c r="F103" s="159" t="s">
        <v>509</v>
      </c>
    </row>
    <row r="104" spans="1:6" s="142" customFormat="1" ht="14.25">
      <c r="A104" s="318"/>
      <c r="B104" s="294" t="s">
        <v>604</v>
      </c>
      <c r="C104" s="300"/>
      <c r="D104" s="305"/>
      <c r="E104" s="305"/>
      <c r="F104" s="159"/>
    </row>
    <row r="105" spans="1:6" s="142" customFormat="1" ht="27">
      <c r="A105" s="318">
        <v>4531</v>
      </c>
      <c r="B105" s="309" t="s">
        <v>167</v>
      </c>
      <c r="C105" s="304" t="s">
        <v>317</v>
      </c>
      <c r="D105" s="305"/>
      <c r="E105" s="305"/>
      <c r="F105" s="159" t="s">
        <v>509</v>
      </c>
    </row>
    <row r="106" spans="1:6" s="142" customFormat="1" ht="27">
      <c r="A106" s="318">
        <v>4532</v>
      </c>
      <c r="B106" s="309" t="s">
        <v>168</v>
      </c>
      <c r="C106" s="414" t="s">
        <v>318</v>
      </c>
      <c r="D106" s="305"/>
      <c r="E106" s="305"/>
      <c r="F106" s="159" t="s">
        <v>509</v>
      </c>
    </row>
    <row r="107" spans="1:6" s="142" customFormat="1" ht="26.25">
      <c r="A107" s="318">
        <v>4533</v>
      </c>
      <c r="B107" s="309" t="s">
        <v>185</v>
      </c>
      <c r="C107" s="414" t="s">
        <v>319</v>
      </c>
      <c r="D107" s="305">
        <f>E107</f>
        <v>8526</v>
      </c>
      <c r="E107" s="305">
        <f>E114</f>
        <v>8526</v>
      </c>
      <c r="F107" s="159" t="s">
        <v>509</v>
      </c>
    </row>
    <row r="108" spans="1:6" s="142" customFormat="1" ht="14.25">
      <c r="A108" s="318"/>
      <c r="B108" s="310" t="s">
        <v>520</v>
      </c>
      <c r="C108" s="414"/>
      <c r="D108" s="305"/>
      <c r="E108" s="305"/>
      <c r="F108" s="159"/>
    </row>
    <row r="109" spans="1:6" s="142" customFormat="1" ht="27">
      <c r="A109" s="318">
        <v>4534</v>
      </c>
      <c r="B109" s="310" t="s">
        <v>186</v>
      </c>
      <c r="C109" s="414"/>
      <c r="D109" s="305"/>
      <c r="E109" s="305"/>
      <c r="F109" s="159" t="s">
        <v>509</v>
      </c>
    </row>
    <row r="110" spans="1:6" s="142" customFormat="1" ht="14.25">
      <c r="A110" s="318"/>
      <c r="B110" s="310" t="s">
        <v>169</v>
      </c>
      <c r="C110" s="414"/>
      <c r="D110" s="305"/>
      <c r="E110" s="305"/>
      <c r="F110" s="159"/>
    </row>
    <row r="111" spans="1:6" s="142" customFormat="1" ht="27">
      <c r="A111" s="319">
        <v>4535</v>
      </c>
      <c r="B111" s="311" t="s">
        <v>170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4536</v>
      </c>
      <c r="B112" s="310" t="s">
        <v>171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4537</v>
      </c>
      <c r="B113" s="310" t="s">
        <v>172</v>
      </c>
      <c r="C113" s="414"/>
      <c r="D113" s="305"/>
      <c r="E113" s="305"/>
      <c r="F113" s="159" t="s">
        <v>509</v>
      </c>
    </row>
    <row r="114" spans="1:6" s="142" customFormat="1" ht="14.25">
      <c r="A114" s="318">
        <v>4538</v>
      </c>
      <c r="B114" s="310" t="s">
        <v>173</v>
      </c>
      <c r="C114" s="414"/>
      <c r="D114" s="305">
        <f>E114</f>
        <v>8526</v>
      </c>
      <c r="E114" s="305">
        <f>'Sheet5+'!G686+'Sheet5+'!G94+'Sheet5+'!G567+'Sheet5+'!G532</f>
        <v>8526</v>
      </c>
      <c r="F114" s="159" t="s">
        <v>509</v>
      </c>
    </row>
    <row r="115" spans="1:6" s="142" customFormat="1" ht="27">
      <c r="A115" s="318">
        <v>4540</v>
      </c>
      <c r="B115" s="421" t="s">
        <v>767</v>
      </c>
      <c r="C115" s="300" t="s">
        <v>508</v>
      </c>
      <c r="D115" s="305">
        <f>E115</f>
        <v>0</v>
      </c>
      <c r="E115" s="305">
        <f>E119</f>
        <v>0</v>
      </c>
      <c r="F115" s="159" t="s">
        <v>509</v>
      </c>
    </row>
    <row r="116" spans="1:6" s="142" customFormat="1" ht="14.25">
      <c r="A116" s="318"/>
      <c r="B116" s="294" t="s">
        <v>604</v>
      </c>
      <c r="C116" s="300"/>
      <c r="D116" s="305"/>
      <c r="E116" s="305"/>
      <c r="F116" s="159"/>
    </row>
    <row r="117" spans="1:6" s="142" customFormat="1" ht="27">
      <c r="A117" s="318">
        <v>4541</v>
      </c>
      <c r="B117" s="309" t="s">
        <v>174</v>
      </c>
      <c r="C117" s="414" t="s">
        <v>320</v>
      </c>
      <c r="D117" s="305"/>
      <c r="E117" s="301"/>
      <c r="F117" s="159" t="s">
        <v>509</v>
      </c>
    </row>
    <row r="118" spans="1:6" s="142" customFormat="1" ht="27">
      <c r="A118" s="318">
        <v>4542</v>
      </c>
      <c r="B118" s="309" t="s">
        <v>175</v>
      </c>
      <c r="C118" s="414" t="s">
        <v>321</v>
      </c>
      <c r="D118" s="305"/>
      <c r="E118" s="301"/>
      <c r="F118" s="159" t="s">
        <v>509</v>
      </c>
    </row>
    <row r="119" spans="1:6" s="142" customFormat="1" ht="27">
      <c r="A119" s="318">
        <v>4543</v>
      </c>
      <c r="B119" s="309" t="s">
        <v>187</v>
      </c>
      <c r="C119" s="414" t="s">
        <v>322</v>
      </c>
      <c r="D119" s="305">
        <f>E119</f>
        <v>0</v>
      </c>
      <c r="E119" s="301">
        <f>E126</f>
        <v>0</v>
      </c>
      <c r="F119" s="159" t="s">
        <v>509</v>
      </c>
    </row>
    <row r="120" spans="1:6" s="142" customFormat="1" ht="14.25">
      <c r="A120" s="318"/>
      <c r="B120" s="310" t="s">
        <v>520</v>
      </c>
      <c r="C120" s="414"/>
      <c r="D120" s="305"/>
      <c r="E120" s="305"/>
      <c r="F120" s="159"/>
    </row>
    <row r="121" spans="1:6" s="142" customFormat="1" ht="27">
      <c r="A121" s="318">
        <v>4544</v>
      </c>
      <c r="B121" s="310" t="s">
        <v>188</v>
      </c>
      <c r="C121" s="414"/>
      <c r="D121" s="305"/>
      <c r="E121" s="305"/>
      <c r="F121" s="159" t="s">
        <v>509</v>
      </c>
    </row>
    <row r="122" spans="1:6" s="142" customFormat="1" ht="14.25">
      <c r="A122" s="318"/>
      <c r="B122" s="310" t="s">
        <v>169</v>
      </c>
      <c r="C122" s="414"/>
      <c r="D122" s="305"/>
      <c r="E122" s="305"/>
      <c r="F122" s="159"/>
    </row>
    <row r="123" spans="1:6" s="142" customFormat="1" ht="27">
      <c r="A123" s="319">
        <v>4545</v>
      </c>
      <c r="B123" s="311" t="s">
        <v>170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4546</v>
      </c>
      <c r="B124" s="310" t="s">
        <v>176</v>
      </c>
      <c r="C124" s="414"/>
      <c r="D124" s="305"/>
      <c r="E124" s="305"/>
      <c r="F124" s="159" t="s">
        <v>509</v>
      </c>
    </row>
    <row r="125" spans="1:6" s="142" customFormat="1" ht="14.25">
      <c r="A125" s="318">
        <v>4547</v>
      </c>
      <c r="B125" s="310" t="s">
        <v>172</v>
      </c>
      <c r="C125" s="414"/>
      <c r="D125" s="305"/>
      <c r="E125" s="305"/>
      <c r="F125" s="159" t="s">
        <v>509</v>
      </c>
    </row>
    <row r="126" spans="1:6" s="142" customFormat="1" ht="15" thickBot="1">
      <c r="A126" s="331">
        <v>4548</v>
      </c>
      <c r="B126" s="337" t="s">
        <v>173</v>
      </c>
      <c r="C126" s="419"/>
      <c r="D126" s="463">
        <f>E126</f>
        <v>0</v>
      </c>
      <c r="E126" s="463"/>
      <c r="F126" s="166" t="s">
        <v>509</v>
      </c>
    </row>
    <row r="127" spans="1:6" s="142" customFormat="1" ht="31.5" customHeight="1" thickBot="1">
      <c r="A127" s="328">
        <v>4600</v>
      </c>
      <c r="B127" s="422" t="s">
        <v>768</v>
      </c>
      <c r="C127" s="330" t="s">
        <v>508</v>
      </c>
      <c r="D127" s="461">
        <f>E127</f>
        <v>13655</v>
      </c>
      <c r="E127" s="461">
        <f>E129+E133+E139</f>
        <v>13655</v>
      </c>
      <c r="F127" s="160" t="s">
        <v>509</v>
      </c>
    </row>
    <row r="128" spans="1:6" s="142" customFormat="1" ht="13.5">
      <c r="A128" s="338"/>
      <c r="B128" s="326" t="s">
        <v>520</v>
      </c>
      <c r="C128" s="327"/>
      <c r="D128" s="462"/>
      <c r="E128" s="462"/>
      <c r="F128" s="265"/>
    </row>
    <row r="129" spans="1:6" s="142" customFormat="1" ht="14.25">
      <c r="A129" s="318">
        <v>4610</v>
      </c>
      <c r="B129" s="312" t="s">
        <v>177</v>
      </c>
      <c r="C129" s="299"/>
      <c r="D129" s="305"/>
      <c r="E129" s="305">
        <f>E131+E132</f>
        <v>0</v>
      </c>
      <c r="F129" s="159" t="s">
        <v>510</v>
      </c>
    </row>
    <row r="130" spans="1:6" s="142" customFormat="1" ht="14.25">
      <c r="A130" s="318"/>
      <c r="B130" s="294" t="s">
        <v>520</v>
      </c>
      <c r="C130" s="299"/>
      <c r="D130" s="305"/>
      <c r="E130" s="305"/>
      <c r="F130" s="159"/>
    </row>
    <row r="131" spans="1:6" s="142" customFormat="1" ht="28.5">
      <c r="A131" s="318">
        <v>4610</v>
      </c>
      <c r="B131" s="167" t="s">
        <v>178</v>
      </c>
      <c r="C131" s="299" t="s">
        <v>103</v>
      </c>
      <c r="D131" s="305"/>
      <c r="E131" s="305"/>
      <c r="F131" s="159" t="s">
        <v>509</v>
      </c>
    </row>
    <row r="132" spans="1:6" s="142" customFormat="1" ht="28.5">
      <c r="A132" s="318">
        <v>4620</v>
      </c>
      <c r="B132" s="167" t="s">
        <v>179</v>
      </c>
      <c r="C132" s="299" t="s">
        <v>223</v>
      </c>
      <c r="D132" s="305"/>
      <c r="E132" s="305"/>
      <c r="F132" s="159" t="s">
        <v>509</v>
      </c>
    </row>
    <row r="133" spans="1:6" s="142" customFormat="1" ht="40.5">
      <c r="A133" s="318">
        <v>4630</v>
      </c>
      <c r="B133" s="295" t="s">
        <v>769</v>
      </c>
      <c r="C133" s="300" t="s">
        <v>508</v>
      </c>
      <c r="D133" s="305">
        <f>E133</f>
        <v>13655</v>
      </c>
      <c r="E133" s="305">
        <f>E138</f>
        <v>13655</v>
      </c>
      <c r="F133" s="159" t="s">
        <v>509</v>
      </c>
    </row>
    <row r="134" spans="1:6" s="142" customFormat="1" ht="14.25">
      <c r="A134" s="318"/>
      <c r="B134" s="294" t="s">
        <v>604</v>
      </c>
      <c r="C134" s="300"/>
      <c r="D134" s="305"/>
      <c r="E134" s="305"/>
      <c r="F134" s="159"/>
    </row>
    <row r="135" spans="1:6" s="142" customFormat="1" ht="14.25">
      <c r="A135" s="318">
        <v>4631</v>
      </c>
      <c r="B135" s="303" t="s">
        <v>180</v>
      </c>
      <c r="C135" s="414" t="s">
        <v>323</v>
      </c>
      <c r="D135" s="305"/>
      <c r="E135" s="305"/>
      <c r="F135" s="159" t="s">
        <v>509</v>
      </c>
    </row>
    <row r="136" spans="1:6" s="142" customFormat="1" ht="27">
      <c r="A136" s="318">
        <v>4632</v>
      </c>
      <c r="B136" s="303" t="s">
        <v>181</v>
      </c>
      <c r="C136" s="414" t="s">
        <v>324</v>
      </c>
      <c r="D136" s="305"/>
      <c r="E136" s="305"/>
      <c r="F136" s="159" t="s">
        <v>509</v>
      </c>
    </row>
    <row r="137" spans="1:6" s="142" customFormat="1" ht="14.25">
      <c r="A137" s="318">
        <v>4633</v>
      </c>
      <c r="B137" s="303" t="s">
        <v>182</v>
      </c>
      <c r="C137" s="414" t="s">
        <v>325</v>
      </c>
      <c r="D137" s="305"/>
      <c r="E137" s="305"/>
      <c r="F137" s="159" t="s">
        <v>509</v>
      </c>
    </row>
    <row r="138" spans="1:6" s="142" customFormat="1" ht="14.25">
      <c r="A138" s="318">
        <v>4634</v>
      </c>
      <c r="B138" s="303" t="s">
        <v>183</v>
      </c>
      <c r="C138" s="414"/>
      <c r="D138" s="305">
        <f>E138</f>
        <v>13655</v>
      </c>
      <c r="E138" s="305">
        <f>'Sheet5+'!G668+'Sheet5+'!G687+'Sheet5+'!G515</f>
        <v>13655</v>
      </c>
      <c r="F138" s="159" t="s">
        <v>509</v>
      </c>
    </row>
    <row r="139" spans="1:6" s="142" customFormat="1" ht="14.25">
      <c r="A139" s="318">
        <v>4640</v>
      </c>
      <c r="B139" s="295" t="s">
        <v>770</v>
      </c>
      <c r="C139" s="300" t="s">
        <v>508</v>
      </c>
      <c r="D139" s="305"/>
      <c r="E139" s="305"/>
      <c r="F139" s="159" t="s">
        <v>509</v>
      </c>
    </row>
    <row r="140" spans="1:6" s="142" customFormat="1" ht="14.25">
      <c r="A140" s="318"/>
      <c r="B140" s="294" t="s">
        <v>604</v>
      </c>
      <c r="C140" s="300"/>
      <c r="D140" s="305"/>
      <c r="E140" s="305"/>
      <c r="F140" s="159"/>
    </row>
    <row r="141" spans="1:6" s="142" customFormat="1" ht="15" thickBot="1">
      <c r="A141" s="331">
        <v>4641</v>
      </c>
      <c r="B141" s="418" t="s">
        <v>184</v>
      </c>
      <c r="C141" s="419" t="s">
        <v>326</v>
      </c>
      <c r="D141" s="463"/>
      <c r="E141" s="463"/>
      <c r="F141" s="166" t="s">
        <v>509</v>
      </c>
    </row>
    <row r="142" spans="1:6" ht="44.25" customHeight="1" thickBot="1">
      <c r="A142" s="339">
        <v>4700</v>
      </c>
      <c r="B142" s="340" t="s">
        <v>56</v>
      </c>
      <c r="C142" s="330" t="s">
        <v>508</v>
      </c>
      <c r="D142" s="461">
        <f>E142</f>
        <v>41022.2</v>
      </c>
      <c r="E142" s="461">
        <f>E148+E167+E144+E161</f>
        <v>41022.2</v>
      </c>
      <c r="F142" s="160"/>
    </row>
    <row r="143" spans="1:6" ht="13.5">
      <c r="A143" s="338"/>
      <c r="B143" s="326" t="s">
        <v>520</v>
      </c>
      <c r="C143" s="327"/>
      <c r="D143" s="462"/>
      <c r="E143" s="462"/>
      <c r="F143" s="265"/>
    </row>
    <row r="144" spans="1:6" ht="39.75">
      <c r="A144" s="318">
        <v>4710</v>
      </c>
      <c r="B144" s="295" t="s">
        <v>202</v>
      </c>
      <c r="C144" s="300" t="s">
        <v>508</v>
      </c>
      <c r="D144" s="305"/>
      <c r="E144" s="305">
        <f>E147</f>
        <v>11400</v>
      </c>
      <c r="F144" s="159" t="s">
        <v>509</v>
      </c>
    </row>
    <row r="145" spans="1:6" ht="14.25">
      <c r="A145" s="318"/>
      <c r="B145" s="294" t="s">
        <v>604</v>
      </c>
      <c r="C145" s="300"/>
      <c r="D145" s="305"/>
      <c r="E145" s="305"/>
      <c r="F145" s="159"/>
    </row>
    <row r="146" spans="1:6" ht="43.5" customHeight="1">
      <c r="A146" s="318">
        <v>4711</v>
      </c>
      <c r="B146" s="303" t="s">
        <v>189</v>
      </c>
      <c r="C146" s="414" t="s">
        <v>327</v>
      </c>
      <c r="D146" s="305"/>
      <c r="E146" s="305"/>
      <c r="F146" s="159" t="s">
        <v>509</v>
      </c>
    </row>
    <row r="147" spans="1:6" ht="30" customHeight="1">
      <c r="A147" s="318">
        <v>4712</v>
      </c>
      <c r="B147" s="303" t="s">
        <v>190</v>
      </c>
      <c r="C147" s="414" t="s">
        <v>328</v>
      </c>
      <c r="D147" s="305">
        <f>E147</f>
        <v>11400</v>
      </c>
      <c r="E147" s="305">
        <f>'Sheet5+'!G303+'Sheet5+'!G95</f>
        <v>11400</v>
      </c>
      <c r="F147" s="159" t="s">
        <v>509</v>
      </c>
    </row>
    <row r="148" spans="1:6" ht="55.5" customHeight="1">
      <c r="A148" s="318">
        <v>4720</v>
      </c>
      <c r="B148" s="295" t="s">
        <v>771</v>
      </c>
      <c r="C148" s="313" t="s">
        <v>509</v>
      </c>
      <c r="D148" s="305">
        <f>E148</f>
        <v>4000</v>
      </c>
      <c r="E148" s="305">
        <f>E152</f>
        <v>4000</v>
      </c>
      <c r="F148" s="159" t="s">
        <v>509</v>
      </c>
    </row>
    <row r="149" spans="1:6" ht="14.25">
      <c r="A149" s="318"/>
      <c r="B149" s="294" t="s">
        <v>604</v>
      </c>
      <c r="C149" s="300"/>
      <c r="D149" s="305"/>
      <c r="E149" s="305"/>
      <c r="F149" s="159"/>
    </row>
    <row r="150" spans="1:6" ht="14.25">
      <c r="A150" s="318">
        <v>4721</v>
      </c>
      <c r="B150" s="303" t="s">
        <v>191</v>
      </c>
      <c r="C150" s="414" t="s">
        <v>334</v>
      </c>
      <c r="D150" s="305"/>
      <c r="E150" s="305"/>
      <c r="F150" s="159" t="s">
        <v>509</v>
      </c>
    </row>
    <row r="151" spans="1:6" ht="14.25">
      <c r="A151" s="318">
        <v>4722</v>
      </c>
      <c r="B151" s="303" t="s">
        <v>192</v>
      </c>
      <c r="C151" s="308">
        <v>4822</v>
      </c>
      <c r="D151" s="305"/>
      <c r="E151" s="305"/>
      <c r="F151" s="159" t="s">
        <v>509</v>
      </c>
    </row>
    <row r="152" spans="1:6" ht="14.25">
      <c r="A152" s="318">
        <v>4723</v>
      </c>
      <c r="B152" s="303" t="s">
        <v>193</v>
      </c>
      <c r="C152" s="414" t="s">
        <v>335</v>
      </c>
      <c r="D152" s="305">
        <f>E152</f>
        <v>4000</v>
      </c>
      <c r="E152" s="305">
        <f>'Sheet5+'!G96</f>
        <v>4000</v>
      </c>
      <c r="F152" s="159" t="s">
        <v>509</v>
      </c>
    </row>
    <row r="153" spans="1:6" ht="27">
      <c r="A153" s="318">
        <v>4724</v>
      </c>
      <c r="B153" s="303" t="s">
        <v>194</v>
      </c>
      <c r="C153" s="414" t="s">
        <v>336</v>
      </c>
      <c r="D153" s="305"/>
      <c r="E153" s="305"/>
      <c r="F153" s="159" t="s">
        <v>509</v>
      </c>
    </row>
    <row r="154" spans="1:6" ht="27">
      <c r="A154" s="318">
        <v>4730</v>
      </c>
      <c r="B154" s="295" t="s">
        <v>772</v>
      </c>
      <c r="C154" s="300" t="s">
        <v>508</v>
      </c>
      <c r="D154" s="305"/>
      <c r="E154" s="305"/>
      <c r="F154" s="159" t="s">
        <v>509</v>
      </c>
    </row>
    <row r="155" spans="1:6" ht="14.25">
      <c r="A155" s="318"/>
      <c r="B155" s="294" t="s">
        <v>604</v>
      </c>
      <c r="C155" s="300"/>
      <c r="D155" s="305"/>
      <c r="E155" s="305"/>
      <c r="F155" s="159"/>
    </row>
    <row r="156" spans="1:6" ht="27">
      <c r="A156" s="318">
        <v>4731</v>
      </c>
      <c r="B156" s="411" t="s">
        <v>195</v>
      </c>
      <c r="C156" s="414" t="s">
        <v>337</v>
      </c>
      <c r="D156" s="305"/>
      <c r="E156" s="305"/>
      <c r="F156" s="159" t="s">
        <v>509</v>
      </c>
    </row>
    <row r="157" spans="1:6" ht="40.5">
      <c r="A157" s="318">
        <v>4740</v>
      </c>
      <c r="B157" s="295" t="s">
        <v>773</v>
      </c>
      <c r="C157" s="300" t="s">
        <v>508</v>
      </c>
      <c r="D157" s="305"/>
      <c r="E157" s="305"/>
      <c r="F157" s="159" t="s">
        <v>509</v>
      </c>
    </row>
    <row r="158" spans="1:6" ht="14.25">
      <c r="A158" s="318"/>
      <c r="B158" s="294" t="s">
        <v>604</v>
      </c>
      <c r="C158" s="300"/>
      <c r="D158" s="305"/>
      <c r="E158" s="305"/>
      <c r="F158" s="159"/>
    </row>
    <row r="159" spans="1:6" ht="27">
      <c r="A159" s="318">
        <v>4741</v>
      </c>
      <c r="B159" s="303" t="s">
        <v>196</v>
      </c>
      <c r="C159" s="414" t="s">
        <v>338</v>
      </c>
      <c r="D159" s="305"/>
      <c r="E159" s="305"/>
      <c r="F159" s="159" t="s">
        <v>509</v>
      </c>
    </row>
    <row r="160" spans="1:6" ht="27">
      <c r="A160" s="318">
        <v>4742</v>
      </c>
      <c r="B160" s="303" t="s">
        <v>197</v>
      </c>
      <c r="C160" s="414" t="s">
        <v>339</v>
      </c>
      <c r="D160" s="305"/>
      <c r="E160" s="305"/>
      <c r="F160" s="159" t="s">
        <v>509</v>
      </c>
    </row>
    <row r="161" spans="1:6" ht="40.5">
      <c r="A161" s="318">
        <v>4750</v>
      </c>
      <c r="B161" s="295" t="s">
        <v>774</v>
      </c>
      <c r="C161" s="300" t="s">
        <v>508</v>
      </c>
      <c r="D161" s="305">
        <f>E161</f>
        <v>144</v>
      </c>
      <c r="E161" s="305">
        <f>E163</f>
        <v>144</v>
      </c>
      <c r="F161" s="159" t="s">
        <v>509</v>
      </c>
    </row>
    <row r="162" spans="1:6" ht="14.25">
      <c r="A162" s="318"/>
      <c r="B162" s="294" t="s">
        <v>604</v>
      </c>
      <c r="C162" s="300"/>
      <c r="D162" s="305"/>
      <c r="E162" s="305"/>
      <c r="F162" s="159"/>
    </row>
    <row r="163" spans="1:6" ht="45" customHeight="1">
      <c r="A163" s="318">
        <v>4751</v>
      </c>
      <c r="B163" s="303" t="s">
        <v>198</v>
      </c>
      <c r="C163" s="414" t="s">
        <v>340</v>
      </c>
      <c r="D163" s="305">
        <f>E163</f>
        <v>144</v>
      </c>
      <c r="E163" s="305">
        <f>'Sheet5+'!G35</f>
        <v>144</v>
      </c>
      <c r="F163" s="159" t="s">
        <v>509</v>
      </c>
    </row>
    <row r="164" spans="1:6" ht="14.25">
      <c r="A164" s="318">
        <v>4760</v>
      </c>
      <c r="B164" s="295" t="s">
        <v>775</v>
      </c>
      <c r="C164" s="300" t="s">
        <v>508</v>
      </c>
      <c r="D164" s="305"/>
      <c r="E164" s="305"/>
      <c r="F164" s="159" t="s">
        <v>509</v>
      </c>
    </row>
    <row r="165" spans="1:6" ht="14.25">
      <c r="A165" s="318"/>
      <c r="B165" s="294" t="s">
        <v>604</v>
      </c>
      <c r="C165" s="300"/>
      <c r="D165" s="305"/>
      <c r="E165" s="305"/>
      <c r="F165" s="159"/>
    </row>
    <row r="166" spans="1:6" ht="14.25">
      <c r="A166" s="318">
        <v>4761</v>
      </c>
      <c r="B166" s="303" t="s">
        <v>199</v>
      </c>
      <c r="C166" s="414" t="s">
        <v>451</v>
      </c>
      <c r="D166" s="305"/>
      <c r="E166" s="305"/>
      <c r="F166" s="159" t="s">
        <v>509</v>
      </c>
    </row>
    <row r="167" spans="1:6" ht="14.25">
      <c r="A167" s="318">
        <v>4770</v>
      </c>
      <c r="B167" s="295" t="s">
        <v>776</v>
      </c>
      <c r="C167" s="300" t="s">
        <v>508</v>
      </c>
      <c r="D167" s="305">
        <f>E167+F167</f>
        <v>25478.199999999997</v>
      </c>
      <c r="E167" s="305">
        <f>E169</f>
        <v>25478.199999999997</v>
      </c>
      <c r="F167" s="159">
        <f>F169</f>
        <v>0</v>
      </c>
    </row>
    <row r="168" spans="1:6" ht="14.25">
      <c r="A168" s="318"/>
      <c r="B168" s="294" t="s">
        <v>604</v>
      </c>
      <c r="C168" s="300"/>
      <c r="D168" s="305"/>
      <c r="E168" s="305"/>
      <c r="F168" s="159"/>
    </row>
    <row r="169" spans="1:6" ht="14.25">
      <c r="A169" s="318">
        <v>4771</v>
      </c>
      <c r="B169" s="303" t="s">
        <v>200</v>
      </c>
      <c r="C169" s="414" t="s">
        <v>452</v>
      </c>
      <c r="D169" s="305">
        <f>E169+F169</f>
        <v>25478.199999999997</v>
      </c>
      <c r="E169" s="305">
        <f>'Sheet5+'!G711</f>
        <v>25478.199999999997</v>
      </c>
      <c r="F169" s="159"/>
    </row>
    <row r="170" spans="1:6" ht="45" customHeight="1" thickBot="1">
      <c r="A170" s="331">
        <v>4772</v>
      </c>
      <c r="B170" s="418" t="s">
        <v>201</v>
      </c>
      <c r="C170" s="341" t="s">
        <v>508</v>
      </c>
      <c r="D170" s="463"/>
      <c r="E170" s="463"/>
      <c r="F170" s="166"/>
    </row>
    <row r="171" spans="1:6" s="424" customFormat="1" ht="56.25" customHeight="1" thickBot="1">
      <c r="A171" s="328">
        <v>5000</v>
      </c>
      <c r="B171" s="423" t="s">
        <v>777</v>
      </c>
      <c r="C171" s="330" t="s">
        <v>508</v>
      </c>
      <c r="D171" s="342">
        <f>F171</f>
        <v>690665.3999999999</v>
      </c>
      <c r="E171" s="343" t="s">
        <v>509</v>
      </c>
      <c r="F171" s="168">
        <f>F173+F191+F197+F200</f>
        <v>690665.3999999999</v>
      </c>
    </row>
    <row r="172" spans="1:6" ht="14.25" thickBot="1">
      <c r="A172" s="425"/>
      <c r="B172" s="344" t="s">
        <v>520</v>
      </c>
      <c r="C172" s="345"/>
      <c r="D172" s="464"/>
      <c r="E172" s="464"/>
      <c r="F172" s="475"/>
    </row>
    <row r="173" spans="1:6" ht="27.75" thickBot="1">
      <c r="A173" s="328">
        <v>5100</v>
      </c>
      <c r="B173" s="354" t="s">
        <v>778</v>
      </c>
      <c r="C173" s="330" t="s">
        <v>508</v>
      </c>
      <c r="D173" s="461">
        <f>F173</f>
        <v>690665.3999999999</v>
      </c>
      <c r="E173" s="346" t="s">
        <v>509</v>
      </c>
      <c r="F173" s="473">
        <f>F175+F180+F185</f>
        <v>690665.3999999999</v>
      </c>
    </row>
    <row r="174" spans="1:6" ht="13.5">
      <c r="A174" s="338"/>
      <c r="B174" s="326" t="s">
        <v>520</v>
      </c>
      <c r="C174" s="327"/>
      <c r="D174" s="462"/>
      <c r="E174" s="462"/>
      <c r="F174" s="265"/>
    </row>
    <row r="175" spans="1:6" ht="27">
      <c r="A175" s="318">
        <v>5110</v>
      </c>
      <c r="B175" s="295" t="s">
        <v>779</v>
      </c>
      <c r="C175" s="300" t="s">
        <v>508</v>
      </c>
      <c r="D175" s="305">
        <f>F175</f>
        <v>658165.3999999999</v>
      </c>
      <c r="E175" s="313" t="s">
        <v>509</v>
      </c>
      <c r="F175" s="224">
        <f>F179+F178</f>
        <v>658165.3999999999</v>
      </c>
    </row>
    <row r="176" spans="1:6" ht="14.25">
      <c r="A176" s="318"/>
      <c r="B176" s="294" t="s">
        <v>604</v>
      </c>
      <c r="C176" s="300"/>
      <c r="D176" s="305"/>
      <c r="E176" s="305"/>
      <c r="F176" s="159"/>
    </row>
    <row r="177" spans="1:6" ht="14.25">
      <c r="A177" s="318">
        <v>5111</v>
      </c>
      <c r="B177" s="303" t="s">
        <v>203</v>
      </c>
      <c r="C177" s="426" t="s">
        <v>453</v>
      </c>
      <c r="D177" s="305"/>
      <c r="E177" s="301" t="s">
        <v>509</v>
      </c>
      <c r="F177" s="224"/>
    </row>
    <row r="178" spans="1:6" ht="14.25">
      <c r="A178" s="318">
        <v>5112</v>
      </c>
      <c r="B178" s="303" t="s">
        <v>58</v>
      </c>
      <c r="C178" s="426" t="s">
        <v>454</v>
      </c>
      <c r="D178" s="305">
        <f>F178</f>
        <v>17050</v>
      </c>
      <c r="E178" s="301" t="s">
        <v>509</v>
      </c>
      <c r="F178" s="224">
        <f>'Sheet5+'!H237+'Sheet5+'!H568+'Sheet5+'!H215</f>
        <v>17050</v>
      </c>
    </row>
    <row r="179" spans="1:6" ht="14.25">
      <c r="A179" s="318">
        <v>5113</v>
      </c>
      <c r="B179" s="303" t="s">
        <v>204</v>
      </c>
      <c r="C179" s="426" t="s">
        <v>455</v>
      </c>
      <c r="D179" s="305">
        <f>F179</f>
        <v>641115.3999999999</v>
      </c>
      <c r="E179" s="301" t="s">
        <v>509</v>
      </c>
      <c r="F179" s="224">
        <f>'Sheet5+'!H36+'Sheet5+'!H265+'Sheet5+'!H398+'Sheet5+'!H503+'Sheet5+'!H577+'Sheet5+'!H619+'Sheet5+'!H377+'Sheet5+'!H216</f>
        <v>641115.3999999999</v>
      </c>
    </row>
    <row r="180" spans="1:6" ht="28.5" customHeight="1">
      <c r="A180" s="318">
        <v>5120</v>
      </c>
      <c r="B180" s="295" t="s">
        <v>780</v>
      </c>
      <c r="C180" s="300" t="s">
        <v>508</v>
      </c>
      <c r="D180" s="305">
        <f>F180</f>
        <v>13400</v>
      </c>
      <c r="E180" s="313" t="s">
        <v>509</v>
      </c>
      <c r="F180" s="224">
        <f>F182+F183+F184</f>
        <v>13400</v>
      </c>
    </row>
    <row r="181" spans="1:6" ht="14.25">
      <c r="A181" s="318"/>
      <c r="B181" s="314" t="s">
        <v>604</v>
      </c>
      <c r="C181" s="300"/>
      <c r="D181" s="305"/>
      <c r="E181" s="305"/>
      <c r="F181" s="159"/>
    </row>
    <row r="182" spans="1:6" ht="14.25">
      <c r="A182" s="318">
        <v>5121</v>
      </c>
      <c r="B182" s="303" t="s">
        <v>205</v>
      </c>
      <c r="C182" s="426" t="s">
        <v>456</v>
      </c>
      <c r="D182" s="305">
        <f>F182</f>
        <v>8000</v>
      </c>
      <c r="E182" s="301" t="s">
        <v>509</v>
      </c>
      <c r="F182" s="224">
        <f>'Sheet5+'!H37+'Sheet5+'!H339</f>
        <v>8000</v>
      </c>
    </row>
    <row r="183" spans="1:6" ht="14.25">
      <c r="A183" s="318">
        <v>5122</v>
      </c>
      <c r="B183" s="303" t="s">
        <v>206</v>
      </c>
      <c r="C183" s="426" t="s">
        <v>457</v>
      </c>
      <c r="D183" s="305">
        <f>F183</f>
        <v>5400</v>
      </c>
      <c r="E183" s="301" t="s">
        <v>509</v>
      </c>
      <c r="F183" s="224">
        <f>'Sheet5+'!H38+'Sheet5+'!H578+'Sheet5+'!H620</f>
        <v>5400</v>
      </c>
    </row>
    <row r="184" spans="1:6" ht="17.25" customHeight="1">
      <c r="A184" s="318">
        <v>5123</v>
      </c>
      <c r="B184" s="303" t="s">
        <v>207</v>
      </c>
      <c r="C184" s="426" t="s">
        <v>458</v>
      </c>
      <c r="D184" s="305">
        <f>F184</f>
        <v>0</v>
      </c>
      <c r="E184" s="301" t="s">
        <v>509</v>
      </c>
      <c r="F184" s="224"/>
    </row>
    <row r="185" spans="1:6" ht="28.5" customHeight="1">
      <c r="A185" s="318">
        <v>5130</v>
      </c>
      <c r="B185" s="295" t="s">
        <v>781</v>
      </c>
      <c r="C185" s="300" t="s">
        <v>508</v>
      </c>
      <c r="D185" s="305">
        <f>F185</f>
        <v>19100</v>
      </c>
      <c r="E185" s="313" t="s">
        <v>509</v>
      </c>
      <c r="F185" s="224">
        <f>F190</f>
        <v>19100</v>
      </c>
    </row>
    <row r="186" spans="1:6" ht="14.25">
      <c r="A186" s="318"/>
      <c r="B186" s="294" t="s">
        <v>604</v>
      </c>
      <c r="C186" s="300"/>
      <c r="D186" s="305"/>
      <c r="E186" s="305"/>
      <c r="F186" s="159"/>
    </row>
    <row r="187" spans="1:6" ht="17.25" customHeight="1">
      <c r="A187" s="318">
        <v>5131</v>
      </c>
      <c r="B187" s="303" t="s">
        <v>208</v>
      </c>
      <c r="C187" s="426" t="s">
        <v>459</v>
      </c>
      <c r="D187" s="305"/>
      <c r="E187" s="301" t="s">
        <v>509</v>
      </c>
      <c r="F187" s="224"/>
    </row>
    <row r="188" spans="1:6" ht="17.25" customHeight="1">
      <c r="A188" s="318">
        <v>5132</v>
      </c>
      <c r="B188" s="303" t="s">
        <v>209</v>
      </c>
      <c r="C188" s="426" t="s">
        <v>460</v>
      </c>
      <c r="D188" s="305"/>
      <c r="E188" s="301" t="s">
        <v>509</v>
      </c>
      <c r="F188" s="224"/>
    </row>
    <row r="189" spans="1:6" ht="17.25" customHeight="1">
      <c r="A189" s="318">
        <v>5133</v>
      </c>
      <c r="B189" s="303" t="s">
        <v>210</v>
      </c>
      <c r="C189" s="426" t="s">
        <v>465</v>
      </c>
      <c r="D189" s="305"/>
      <c r="E189" s="313" t="s">
        <v>509</v>
      </c>
      <c r="F189" s="224"/>
    </row>
    <row r="190" spans="1:6" ht="17.25" customHeight="1" thickBot="1">
      <c r="A190" s="331">
        <v>5134</v>
      </c>
      <c r="B190" s="418" t="s">
        <v>211</v>
      </c>
      <c r="C190" s="427" t="s">
        <v>466</v>
      </c>
      <c r="D190" s="463">
        <f>F190</f>
        <v>19100</v>
      </c>
      <c r="E190" s="347" t="s">
        <v>509</v>
      </c>
      <c r="F190" s="476">
        <f>'Sheet5+'!H266+'Sheet5+'!H399+'Sheet5+'!H504+'Sheet5+'!H579+'Sheet5+'!H508+'Sheet5+'!H621</f>
        <v>19100</v>
      </c>
    </row>
    <row r="191" spans="1:6" ht="19.5" customHeight="1" thickBot="1">
      <c r="A191" s="328">
        <v>5200</v>
      </c>
      <c r="B191" s="340" t="s">
        <v>782</v>
      </c>
      <c r="C191" s="330" t="s">
        <v>508</v>
      </c>
      <c r="D191" s="461"/>
      <c r="E191" s="346" t="s">
        <v>509</v>
      </c>
      <c r="F191" s="473"/>
    </row>
    <row r="192" spans="1:6" ht="13.5">
      <c r="A192" s="338"/>
      <c r="B192" s="326" t="s">
        <v>520</v>
      </c>
      <c r="C192" s="327"/>
      <c r="D192" s="462"/>
      <c r="E192" s="462"/>
      <c r="F192" s="265"/>
    </row>
    <row r="193" spans="1:6" ht="28.5" customHeight="1">
      <c r="A193" s="318">
        <v>5211</v>
      </c>
      <c r="B193" s="303" t="s">
        <v>623</v>
      </c>
      <c r="C193" s="426" t="s">
        <v>461</v>
      </c>
      <c r="D193" s="305"/>
      <c r="E193" s="301" t="s">
        <v>509</v>
      </c>
      <c r="F193" s="224"/>
    </row>
    <row r="194" spans="1:6" ht="17.25" customHeight="1">
      <c r="A194" s="318">
        <v>5221</v>
      </c>
      <c r="B194" s="303" t="s">
        <v>624</v>
      </c>
      <c r="C194" s="426" t="s">
        <v>462</v>
      </c>
      <c r="D194" s="305"/>
      <c r="E194" s="301" t="s">
        <v>509</v>
      </c>
      <c r="F194" s="224"/>
    </row>
    <row r="195" spans="1:6" ht="24.75" customHeight="1">
      <c r="A195" s="318">
        <v>5231</v>
      </c>
      <c r="B195" s="303" t="s">
        <v>625</v>
      </c>
      <c r="C195" s="426" t="s">
        <v>463</v>
      </c>
      <c r="D195" s="305"/>
      <c r="E195" s="301" t="s">
        <v>509</v>
      </c>
      <c r="F195" s="224"/>
    </row>
    <row r="196" spans="1:6" ht="17.25" customHeight="1" thickBot="1">
      <c r="A196" s="331">
        <v>5241</v>
      </c>
      <c r="B196" s="418" t="s">
        <v>626</v>
      </c>
      <c r="C196" s="427" t="s">
        <v>464</v>
      </c>
      <c r="D196" s="463"/>
      <c r="E196" s="348" t="s">
        <v>509</v>
      </c>
      <c r="F196" s="476"/>
    </row>
    <row r="197" spans="1:6" ht="15" thickBot="1">
      <c r="A197" s="328">
        <v>5300</v>
      </c>
      <c r="B197" s="340" t="s">
        <v>783</v>
      </c>
      <c r="C197" s="330" t="s">
        <v>508</v>
      </c>
      <c r="D197" s="461"/>
      <c r="E197" s="346" t="s">
        <v>509</v>
      </c>
      <c r="F197" s="473"/>
    </row>
    <row r="198" spans="1:6" ht="13.5">
      <c r="A198" s="338"/>
      <c r="B198" s="326" t="s">
        <v>520</v>
      </c>
      <c r="C198" s="327"/>
      <c r="D198" s="462"/>
      <c r="E198" s="462"/>
      <c r="F198" s="265"/>
    </row>
    <row r="199" spans="1:6" ht="13.5" customHeight="1" thickBot="1">
      <c r="A199" s="331">
        <v>5311</v>
      </c>
      <c r="B199" s="418" t="s">
        <v>627</v>
      </c>
      <c r="C199" s="427" t="s">
        <v>467</v>
      </c>
      <c r="D199" s="463"/>
      <c r="E199" s="348" t="s">
        <v>509</v>
      </c>
      <c r="F199" s="476"/>
    </row>
    <row r="200" spans="1:6" ht="30" customHeight="1" thickBot="1">
      <c r="A200" s="328">
        <v>5400</v>
      </c>
      <c r="B200" s="340" t="s">
        <v>784</v>
      </c>
      <c r="C200" s="330" t="s">
        <v>508</v>
      </c>
      <c r="D200" s="461"/>
      <c r="E200" s="346" t="s">
        <v>509</v>
      </c>
      <c r="F200" s="473"/>
    </row>
    <row r="201" spans="1:6" ht="13.5">
      <c r="A201" s="338"/>
      <c r="B201" s="326" t="s">
        <v>520</v>
      </c>
      <c r="C201" s="327"/>
      <c r="D201" s="462"/>
      <c r="E201" s="462"/>
      <c r="F201" s="265"/>
    </row>
    <row r="202" spans="1:6" ht="14.25">
      <c r="A202" s="318">
        <v>5411</v>
      </c>
      <c r="B202" s="303" t="s">
        <v>628</v>
      </c>
      <c r="C202" s="426" t="s">
        <v>468</v>
      </c>
      <c r="D202" s="305"/>
      <c r="E202" s="301" t="s">
        <v>509</v>
      </c>
      <c r="F202" s="224"/>
    </row>
    <row r="203" spans="1:6" ht="14.25">
      <c r="A203" s="318">
        <v>5421</v>
      </c>
      <c r="B203" s="303" t="s">
        <v>629</v>
      </c>
      <c r="C203" s="426" t="s">
        <v>469</v>
      </c>
      <c r="D203" s="305"/>
      <c r="E203" s="301" t="s">
        <v>509</v>
      </c>
      <c r="F203" s="224"/>
    </row>
    <row r="204" spans="1:6" ht="14.25">
      <c r="A204" s="318">
        <v>5431</v>
      </c>
      <c r="B204" s="303" t="s">
        <v>630</v>
      </c>
      <c r="C204" s="426" t="s">
        <v>470</v>
      </c>
      <c r="D204" s="305"/>
      <c r="E204" s="301" t="s">
        <v>509</v>
      </c>
      <c r="F204" s="224"/>
    </row>
    <row r="205" spans="1:6" ht="15" thickBot="1">
      <c r="A205" s="331">
        <v>5441</v>
      </c>
      <c r="B205" s="428" t="s">
        <v>631</v>
      </c>
      <c r="C205" s="427" t="s">
        <v>471</v>
      </c>
      <c r="D205" s="463"/>
      <c r="E205" s="348" t="s">
        <v>509</v>
      </c>
      <c r="F205" s="476"/>
    </row>
    <row r="206" spans="1:6" s="56" customFormat="1" ht="55.5" customHeight="1" thickBot="1">
      <c r="A206" s="351" t="s">
        <v>88</v>
      </c>
      <c r="B206" s="352" t="s">
        <v>643</v>
      </c>
      <c r="C206" s="353" t="s">
        <v>508</v>
      </c>
      <c r="D206" s="461">
        <f>F206</f>
        <v>-400000</v>
      </c>
      <c r="E206" s="346" t="s">
        <v>507</v>
      </c>
      <c r="F206" s="473">
        <f>F208+F213+F221+F224</f>
        <v>-400000</v>
      </c>
    </row>
    <row r="207" spans="1:6" s="56" customFormat="1" ht="14.25">
      <c r="A207" s="349"/>
      <c r="B207" s="359" t="s">
        <v>602</v>
      </c>
      <c r="C207" s="350"/>
      <c r="D207" s="462"/>
      <c r="E207" s="471"/>
      <c r="F207" s="265"/>
    </row>
    <row r="208" spans="1:6" s="1" customFormat="1" ht="28.5">
      <c r="A208" s="320" t="s">
        <v>89</v>
      </c>
      <c r="B208" s="355" t="s">
        <v>59</v>
      </c>
      <c r="C208" s="316" t="s">
        <v>508</v>
      </c>
      <c r="D208" s="305">
        <f>F208</f>
        <v>-2000</v>
      </c>
      <c r="E208" s="301" t="s">
        <v>507</v>
      </c>
      <c r="F208" s="224">
        <f>F212</f>
        <v>-2000</v>
      </c>
    </row>
    <row r="209" spans="1:6" s="1" customFormat="1" ht="14.25">
      <c r="A209" s="320"/>
      <c r="B209" s="314" t="s">
        <v>602</v>
      </c>
      <c r="C209" s="316"/>
      <c r="D209" s="305"/>
      <c r="E209" s="301"/>
      <c r="F209" s="224"/>
    </row>
    <row r="210" spans="1:6" s="1" customFormat="1" ht="14.25">
      <c r="A210" s="320" t="s">
        <v>90</v>
      </c>
      <c r="B210" s="356" t="s">
        <v>632</v>
      </c>
      <c r="C210" s="429" t="s">
        <v>279</v>
      </c>
      <c r="D210" s="305"/>
      <c r="E210" s="301" t="s">
        <v>507</v>
      </c>
      <c r="F210" s="224"/>
    </row>
    <row r="211" spans="1:6" s="36" customFormat="1" ht="14.25">
      <c r="A211" s="320" t="s">
        <v>91</v>
      </c>
      <c r="B211" s="356" t="s">
        <v>633</v>
      </c>
      <c r="C211" s="429" t="s">
        <v>280</v>
      </c>
      <c r="D211" s="465"/>
      <c r="E211" s="301" t="s">
        <v>507</v>
      </c>
      <c r="F211" s="477"/>
    </row>
    <row r="212" spans="1:7" s="1" customFormat="1" ht="13.5" customHeight="1">
      <c r="A212" s="321" t="s">
        <v>92</v>
      </c>
      <c r="B212" s="356" t="s">
        <v>634</v>
      </c>
      <c r="C212" s="429" t="s">
        <v>281</v>
      </c>
      <c r="D212" s="305">
        <f>F212</f>
        <v>-2000</v>
      </c>
      <c r="E212" s="301" t="s">
        <v>507</v>
      </c>
      <c r="F212" s="224">
        <v>-2000</v>
      </c>
      <c r="G212" s="4"/>
    </row>
    <row r="213" spans="1:7" s="1" customFormat="1" ht="31.5" customHeight="1">
      <c r="A213" s="321" t="s">
        <v>93</v>
      </c>
      <c r="B213" s="355" t="s">
        <v>60</v>
      </c>
      <c r="C213" s="316" t="s">
        <v>508</v>
      </c>
      <c r="D213" s="305"/>
      <c r="E213" s="301" t="s">
        <v>507</v>
      </c>
      <c r="F213" s="224"/>
      <c r="G213" s="4"/>
    </row>
    <row r="214" spans="1:7" s="1" customFormat="1" ht="14.25">
      <c r="A214" s="321"/>
      <c r="B214" s="314" t="s">
        <v>602</v>
      </c>
      <c r="C214" s="316"/>
      <c r="D214" s="305"/>
      <c r="E214" s="301"/>
      <c r="F214" s="224"/>
      <c r="G214" s="4"/>
    </row>
    <row r="215" spans="1:7" s="1" customFormat="1" ht="29.25" customHeight="1">
      <c r="A215" s="321" t="s">
        <v>94</v>
      </c>
      <c r="B215" s="356" t="s">
        <v>54</v>
      </c>
      <c r="C215" s="430" t="s">
        <v>282</v>
      </c>
      <c r="D215" s="305"/>
      <c r="E215" s="301" t="s">
        <v>507</v>
      </c>
      <c r="F215" s="224"/>
      <c r="G215" s="4"/>
    </row>
    <row r="216" spans="1:7" s="1" customFormat="1" ht="26.25">
      <c r="A216" s="321" t="s">
        <v>95</v>
      </c>
      <c r="B216" s="356" t="s">
        <v>61</v>
      </c>
      <c r="C216" s="316" t="s">
        <v>508</v>
      </c>
      <c r="D216" s="305"/>
      <c r="E216" s="301" t="s">
        <v>507</v>
      </c>
      <c r="F216" s="224"/>
      <c r="G216" s="4"/>
    </row>
    <row r="217" spans="1:7" s="1" customFormat="1" ht="13.5">
      <c r="A217" s="321"/>
      <c r="B217" s="357" t="s">
        <v>604</v>
      </c>
      <c r="C217" s="317"/>
      <c r="D217" s="305"/>
      <c r="E217" s="305"/>
      <c r="F217" s="224"/>
      <c r="G217" s="4"/>
    </row>
    <row r="218" spans="1:7" s="1" customFormat="1" ht="14.25">
      <c r="A218" s="321" t="s">
        <v>96</v>
      </c>
      <c r="B218" s="357" t="s">
        <v>635</v>
      </c>
      <c r="C218" s="429" t="s">
        <v>285</v>
      </c>
      <c r="D218" s="305"/>
      <c r="E218" s="301" t="s">
        <v>507</v>
      </c>
      <c r="F218" s="224"/>
      <c r="G218" s="4"/>
    </row>
    <row r="219" spans="1:7" s="1" customFormat="1" ht="27">
      <c r="A219" s="322" t="s">
        <v>97</v>
      </c>
      <c r="B219" s="357" t="s">
        <v>636</v>
      </c>
      <c r="C219" s="430" t="s">
        <v>286</v>
      </c>
      <c r="D219" s="305"/>
      <c r="E219" s="301" t="s">
        <v>507</v>
      </c>
      <c r="F219" s="224"/>
      <c r="G219" s="4"/>
    </row>
    <row r="220" spans="1:7" s="1" customFormat="1" ht="27">
      <c r="A220" s="321" t="s">
        <v>98</v>
      </c>
      <c r="B220" s="358" t="s">
        <v>637</v>
      </c>
      <c r="C220" s="430" t="s">
        <v>287</v>
      </c>
      <c r="D220" s="305"/>
      <c r="E220" s="301" t="s">
        <v>507</v>
      </c>
      <c r="F220" s="224"/>
      <c r="G220" s="4"/>
    </row>
    <row r="221" spans="1:6" s="1" customFormat="1" ht="30.75">
      <c r="A221" s="321" t="s">
        <v>99</v>
      </c>
      <c r="B221" s="355" t="s">
        <v>62</v>
      </c>
      <c r="C221" s="316" t="s">
        <v>508</v>
      </c>
      <c r="D221" s="305"/>
      <c r="E221" s="301" t="s">
        <v>507</v>
      </c>
      <c r="F221" s="224"/>
    </row>
    <row r="222" spans="1:6" s="1" customFormat="1" ht="14.25">
      <c r="A222" s="321"/>
      <c r="B222" s="314" t="s">
        <v>602</v>
      </c>
      <c r="C222" s="317"/>
      <c r="D222" s="305"/>
      <c r="E222" s="301"/>
      <c r="F222" s="224"/>
    </row>
    <row r="223" spans="1:6" s="1" customFormat="1" ht="14.25">
      <c r="A223" s="322" t="s">
        <v>100</v>
      </c>
      <c r="B223" s="356" t="s">
        <v>638</v>
      </c>
      <c r="C223" s="431" t="s">
        <v>288</v>
      </c>
      <c r="D223" s="305"/>
      <c r="E223" s="301" t="s">
        <v>507</v>
      </c>
      <c r="F223" s="224"/>
    </row>
    <row r="224" spans="1:6" s="1" customFormat="1" ht="41.25">
      <c r="A224" s="321" t="s">
        <v>101</v>
      </c>
      <c r="B224" s="355" t="s">
        <v>63</v>
      </c>
      <c r="C224" s="316" t="s">
        <v>508</v>
      </c>
      <c r="D224" s="305">
        <f>F224</f>
        <v>-398000</v>
      </c>
      <c r="E224" s="301" t="s">
        <v>507</v>
      </c>
      <c r="F224" s="224">
        <f>F226</f>
        <v>-398000</v>
      </c>
    </row>
    <row r="225" spans="1:6" s="1" customFormat="1" ht="14.25">
      <c r="A225" s="321"/>
      <c r="B225" s="315" t="s">
        <v>602</v>
      </c>
      <c r="C225" s="316"/>
      <c r="D225" s="305"/>
      <c r="E225" s="301"/>
      <c r="F225" s="224"/>
    </row>
    <row r="226" spans="1:6" s="1" customFormat="1" ht="17.25" customHeight="1">
      <c r="A226" s="321" t="s">
        <v>102</v>
      </c>
      <c r="B226" s="356" t="s">
        <v>639</v>
      </c>
      <c r="C226" s="429" t="s">
        <v>289</v>
      </c>
      <c r="D226" s="305">
        <f>F226</f>
        <v>-398000</v>
      </c>
      <c r="E226" s="301" t="s">
        <v>507</v>
      </c>
      <c r="F226" s="224">
        <v>-398000</v>
      </c>
    </row>
    <row r="227" spans="1:6" s="1" customFormat="1" ht="21" customHeight="1">
      <c r="A227" s="322" t="s">
        <v>104</v>
      </c>
      <c r="B227" s="356" t="s">
        <v>640</v>
      </c>
      <c r="C227" s="431" t="s">
        <v>290</v>
      </c>
      <c r="D227" s="305"/>
      <c r="E227" s="301" t="s">
        <v>507</v>
      </c>
      <c r="F227" s="224"/>
    </row>
    <row r="228" spans="1:6" s="1" customFormat="1" ht="31.5" customHeight="1">
      <c r="A228" s="321" t="s">
        <v>105</v>
      </c>
      <c r="B228" s="356" t="s">
        <v>641</v>
      </c>
      <c r="C228" s="430" t="s">
        <v>291</v>
      </c>
      <c r="D228" s="305"/>
      <c r="E228" s="301" t="s">
        <v>507</v>
      </c>
      <c r="F228" s="224"/>
    </row>
    <row r="229" spans="1:6" s="1" customFormat="1" ht="30" customHeight="1" thickBot="1">
      <c r="A229" s="323" t="s">
        <v>106</v>
      </c>
      <c r="B229" s="360" t="s">
        <v>642</v>
      </c>
      <c r="C229" s="432" t="s">
        <v>292</v>
      </c>
      <c r="D229" s="466"/>
      <c r="E229" s="472" t="s">
        <v>507</v>
      </c>
      <c r="F229" s="478"/>
    </row>
    <row r="230" spans="1:6" s="433" customFormat="1" ht="12.75">
      <c r="A230" s="14"/>
      <c r="B230" s="17"/>
      <c r="C230" s="45"/>
      <c r="D230" s="467"/>
      <c r="E230" s="467"/>
      <c r="F230" s="15"/>
    </row>
    <row r="231" spans="1:6" s="433" customFormat="1" ht="12.75">
      <c r="A231" s="14"/>
      <c r="B231" s="21"/>
      <c r="C231" s="44"/>
      <c r="D231" s="467"/>
      <c r="E231" s="467"/>
      <c r="F231" s="15"/>
    </row>
    <row r="232" spans="1:6" s="433" customFormat="1" ht="12.75">
      <c r="A232" s="14"/>
      <c r="B232" s="22"/>
      <c r="C232" s="44"/>
      <c r="D232" s="467"/>
      <c r="E232" s="467"/>
      <c r="F232" s="15"/>
    </row>
    <row r="233" spans="1:6" s="433" customFormat="1" ht="12.75">
      <c r="A233" s="14"/>
      <c r="B233" s="23"/>
      <c r="C233" s="47"/>
      <c r="D233" s="467"/>
      <c r="E233" s="467"/>
      <c r="F233" s="15"/>
    </row>
    <row r="234" spans="1:6" s="433" customFormat="1" ht="12.75">
      <c r="A234" s="14"/>
      <c r="B234" s="21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4"/>
      <c r="C238" s="44"/>
      <c r="D238" s="467"/>
      <c r="E238" s="467"/>
      <c r="F238" s="15"/>
    </row>
    <row r="239" spans="1:6" s="433" customFormat="1" ht="12.75">
      <c r="A239" s="14"/>
      <c r="B239" s="23"/>
      <c r="C239" s="47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4"/>
      <c r="C245" s="44"/>
      <c r="D245" s="467"/>
      <c r="E245" s="467"/>
      <c r="F245" s="15"/>
    </row>
    <row r="246" spans="1:6" s="433" customFormat="1" ht="12.75">
      <c r="A246" s="14"/>
      <c r="B246" s="23"/>
      <c r="C246" s="47"/>
      <c r="D246" s="467"/>
      <c r="E246" s="467"/>
      <c r="F246" s="15"/>
    </row>
    <row r="247" spans="1:6" s="433" customFormat="1" ht="12.75">
      <c r="A247" s="14"/>
      <c r="B247" s="24"/>
      <c r="C247" s="44"/>
      <c r="D247" s="467"/>
      <c r="E247" s="467"/>
      <c r="F247" s="15"/>
    </row>
    <row r="248" spans="1:6" s="433" customFormat="1" ht="12.75">
      <c r="A248" s="14"/>
      <c r="B248" s="21"/>
      <c r="C248" s="44"/>
      <c r="D248" s="467"/>
      <c r="E248" s="467"/>
      <c r="F248" s="15"/>
    </row>
    <row r="249" spans="1:6" s="433" customFormat="1" ht="12.75">
      <c r="A249" s="14"/>
      <c r="B249" s="24"/>
      <c r="C249" s="44"/>
      <c r="D249" s="467"/>
      <c r="E249" s="467"/>
      <c r="F249" s="15"/>
    </row>
    <row r="250" spans="1:6" s="433" customFormat="1" ht="12.75">
      <c r="A250" s="14"/>
      <c r="B250" s="19"/>
      <c r="C250" s="44"/>
      <c r="D250" s="467"/>
      <c r="E250" s="467"/>
      <c r="F250" s="15"/>
    </row>
    <row r="251" spans="1:6" s="433" customFormat="1" ht="12.75">
      <c r="A251" s="14"/>
      <c r="B251" s="23"/>
      <c r="C251" s="47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4"/>
      <c r="C253" s="44"/>
      <c r="D253" s="467"/>
      <c r="E253" s="467"/>
      <c r="F253" s="15"/>
    </row>
    <row r="254" spans="1:6" s="433" customFormat="1" ht="12.75">
      <c r="A254" s="14"/>
      <c r="B254" s="23"/>
      <c r="C254" s="47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24"/>
      <c r="C256" s="44"/>
      <c r="D256" s="467"/>
      <c r="E256" s="467"/>
      <c r="F256" s="15"/>
    </row>
    <row r="257" spans="1:6" s="433" customFormat="1" ht="12.75">
      <c r="A257" s="14"/>
      <c r="B257" s="19"/>
      <c r="C257" s="44"/>
      <c r="D257" s="467"/>
      <c r="E257" s="467"/>
      <c r="F257" s="15"/>
    </row>
    <row r="258" spans="1:6" s="433" customFormat="1" ht="12.75">
      <c r="A258" s="14"/>
      <c r="B258" s="23"/>
      <c r="C258" s="47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4"/>
      <c r="C260" s="44"/>
      <c r="D260" s="467"/>
      <c r="E260" s="467"/>
      <c r="F260" s="15"/>
    </row>
    <row r="261" spans="1:6" s="433" customFormat="1" ht="12.75">
      <c r="A261" s="14"/>
      <c r="B261" s="23"/>
      <c r="C261" s="47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4"/>
      <c r="C266" s="44"/>
      <c r="D266" s="467"/>
      <c r="E266" s="467"/>
      <c r="F266" s="15"/>
    </row>
    <row r="267" spans="1:6" s="433" customFormat="1" ht="12.75">
      <c r="A267" s="14"/>
      <c r="B267" s="23"/>
      <c r="C267" s="47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4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1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4"/>
      <c r="C278" s="44"/>
      <c r="D278" s="467"/>
      <c r="E278" s="467"/>
      <c r="F278" s="15"/>
    </row>
    <row r="279" spans="1:6" s="433" customFormat="1" ht="12.75">
      <c r="A279" s="14"/>
      <c r="B279" s="22"/>
      <c r="C279" s="44"/>
      <c r="D279" s="467"/>
      <c r="E279" s="467"/>
      <c r="F279" s="15"/>
    </row>
    <row r="280" spans="1:6" s="433" customFormat="1" ht="12.75">
      <c r="A280" s="14"/>
      <c r="B280" s="21"/>
      <c r="C280" s="47"/>
      <c r="D280" s="467"/>
      <c r="E280" s="467"/>
      <c r="F280" s="15"/>
    </row>
    <row r="281" spans="1:6" s="433" customFormat="1" ht="65.25" customHeight="1">
      <c r="A281" s="14"/>
      <c r="B281" s="24"/>
      <c r="C281" s="44"/>
      <c r="D281" s="467"/>
      <c r="E281" s="467"/>
      <c r="F281" s="15"/>
    </row>
    <row r="282" spans="1:6" s="433" customFormat="1" ht="39.75" customHeight="1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4"/>
      <c r="C293" s="44"/>
      <c r="D293" s="467"/>
      <c r="E293" s="467"/>
      <c r="F293" s="15"/>
    </row>
    <row r="294" spans="1:6" s="433" customFormat="1" ht="12.75">
      <c r="A294" s="14"/>
      <c r="B294" s="25"/>
      <c r="C294" s="44"/>
      <c r="D294" s="467"/>
      <c r="E294" s="467"/>
      <c r="F294" s="15"/>
    </row>
    <row r="295" spans="1:6" s="433" customFormat="1" ht="12.75">
      <c r="A295" s="14"/>
      <c r="B295" s="24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4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8"/>
      <c r="C299" s="46"/>
      <c r="D299" s="467"/>
      <c r="E299" s="467"/>
      <c r="F299" s="15"/>
    </row>
    <row r="300" spans="1:6" s="433" customFormat="1" ht="12.75">
      <c r="A300" s="14"/>
      <c r="B300" s="16"/>
      <c r="C300" s="46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4"/>
      <c r="C304" s="44"/>
      <c r="D304" s="467"/>
      <c r="E304" s="467"/>
      <c r="F304" s="15"/>
    </row>
    <row r="305" spans="1:6" s="433" customFormat="1" ht="12.75">
      <c r="A305" s="14"/>
      <c r="B305" s="26"/>
      <c r="C305" s="44"/>
      <c r="D305" s="467"/>
      <c r="E305" s="467"/>
      <c r="F305" s="15"/>
    </row>
    <row r="306" spans="1:6" s="433" customFormat="1" ht="12.75">
      <c r="A306" s="14"/>
      <c r="B306" s="26"/>
      <c r="C306" s="48"/>
      <c r="D306" s="467"/>
      <c r="E306" s="467"/>
      <c r="F306" s="15"/>
    </row>
    <row r="307" spans="1:6" s="433" customFormat="1" ht="12.75">
      <c r="A307" s="14"/>
      <c r="B307" s="27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6"/>
      <c r="C331" s="48"/>
      <c r="D331" s="467"/>
      <c r="E331" s="467"/>
      <c r="F331" s="15"/>
    </row>
    <row r="332" spans="1:6" s="433" customFormat="1" ht="12.75">
      <c r="A332" s="14"/>
      <c r="B332" s="28"/>
      <c r="C332" s="49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6"/>
      <c r="C347" s="48"/>
      <c r="D347" s="467"/>
      <c r="E347" s="467"/>
      <c r="F347" s="15"/>
    </row>
    <row r="348" spans="1:6" s="433" customFormat="1" ht="12.75">
      <c r="A348" s="14"/>
      <c r="B348" s="29"/>
      <c r="C348" s="44"/>
      <c r="D348" s="467"/>
      <c r="E348" s="467"/>
      <c r="F348" s="15"/>
    </row>
    <row r="349" spans="1:6" s="433" customFormat="1" ht="12.75">
      <c r="A349" s="14"/>
      <c r="B349" s="18"/>
      <c r="C349" s="46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8"/>
      <c r="C353" s="50"/>
      <c r="D353" s="467"/>
      <c r="E353" s="467"/>
      <c r="F353" s="15"/>
    </row>
    <row r="354" spans="1:6" s="433" customFormat="1" ht="12.75">
      <c r="A354" s="14"/>
      <c r="B354" s="19"/>
      <c r="C354" s="50"/>
      <c r="D354" s="467"/>
      <c r="E354" s="467"/>
      <c r="F354" s="15"/>
    </row>
    <row r="355" spans="1:6" s="433" customFormat="1" ht="12.75">
      <c r="A355" s="14"/>
      <c r="B355" s="20"/>
      <c r="C355" s="51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18"/>
      <c r="C358" s="50"/>
      <c r="D358" s="467"/>
      <c r="E358" s="467"/>
      <c r="F358" s="15"/>
    </row>
    <row r="359" spans="1:6" s="433" customFormat="1" ht="12.75">
      <c r="A359" s="14"/>
      <c r="B359" s="20"/>
      <c r="C359" s="51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18"/>
      <c r="C373" s="50"/>
      <c r="D373" s="467"/>
      <c r="E373" s="467"/>
      <c r="F373" s="15"/>
    </row>
    <row r="374" spans="1:6" s="433" customFormat="1" ht="12.75">
      <c r="A374" s="14"/>
      <c r="B374" s="20"/>
      <c r="C374" s="51"/>
      <c r="D374" s="467"/>
      <c r="E374" s="467"/>
      <c r="F374" s="15"/>
    </row>
    <row r="375" spans="1:6" s="433" customFormat="1" ht="12.75">
      <c r="A375" s="14"/>
      <c r="B375" s="18"/>
      <c r="C375" s="50"/>
      <c r="D375" s="467"/>
      <c r="E375" s="467"/>
      <c r="F375" s="15"/>
    </row>
    <row r="376" spans="1:6" s="433" customFormat="1" ht="12.75">
      <c r="A376" s="14"/>
      <c r="B376" s="20"/>
      <c r="C376" s="49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18"/>
      <c r="C379" s="50"/>
      <c r="D379" s="467"/>
      <c r="E379" s="467"/>
      <c r="F379" s="15"/>
    </row>
    <row r="380" spans="1:6" s="433" customFormat="1" ht="12.75">
      <c r="A380" s="14"/>
      <c r="B380" s="20"/>
      <c r="C380" s="49"/>
      <c r="D380" s="467"/>
      <c r="E380" s="467"/>
      <c r="F380" s="15"/>
    </row>
    <row r="381" spans="1:6" s="433" customFormat="1" ht="12.75">
      <c r="A381" s="14"/>
      <c r="B381" s="18"/>
      <c r="C381" s="50"/>
      <c r="D381" s="467"/>
      <c r="E381" s="467"/>
      <c r="F381" s="15"/>
    </row>
    <row r="382" spans="1:6" s="433" customFormat="1" ht="12.75">
      <c r="A382" s="14"/>
      <c r="B382" s="20"/>
      <c r="C382" s="51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18"/>
      <c r="C385" s="50"/>
      <c r="D385" s="467"/>
      <c r="E385" s="467"/>
      <c r="F385" s="15"/>
    </row>
    <row r="386" spans="1:6" s="433" customFormat="1" ht="12.75">
      <c r="A386" s="14"/>
      <c r="B386" s="20"/>
      <c r="C386" s="51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15"/>
    </row>
    <row r="388" spans="1:6" s="433" customFormat="1" ht="12.75">
      <c r="A388" s="14"/>
      <c r="B388" s="18"/>
      <c r="C388" s="50"/>
      <c r="D388" s="467"/>
      <c r="E388" s="467"/>
      <c r="F388" s="467"/>
    </row>
    <row r="389" spans="1:6" s="433" customFormat="1" ht="14.25">
      <c r="A389" s="14"/>
      <c r="B389" s="30"/>
      <c r="C389" s="50"/>
      <c r="D389" s="467"/>
      <c r="E389" s="467"/>
      <c r="F389" s="467"/>
    </row>
    <row r="390" spans="1:6" s="433" customFormat="1" ht="12.75">
      <c r="A390" s="14"/>
      <c r="B390" s="19"/>
      <c r="C390" s="50"/>
      <c r="D390" s="467"/>
      <c r="E390" s="467"/>
      <c r="F390" s="467"/>
    </row>
    <row r="391" spans="1:6" s="433" customFormat="1" ht="12.75">
      <c r="A391" s="14"/>
      <c r="B391" s="20"/>
      <c r="C391" s="51"/>
      <c r="D391" s="467"/>
      <c r="E391" s="15"/>
      <c r="F391" s="467"/>
    </row>
    <row r="392" spans="1:6" s="433" customFormat="1" ht="12.75">
      <c r="A392" s="14"/>
      <c r="B392" s="19"/>
      <c r="C392" s="51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8"/>
      <c r="C408" s="50"/>
      <c r="D408" s="467"/>
      <c r="E408" s="15"/>
      <c r="F408" s="467"/>
    </row>
    <row r="409" spans="1:6" s="433" customFormat="1" ht="12.75">
      <c r="A409" s="14"/>
      <c r="B409" s="19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18"/>
      <c r="C435" s="50"/>
      <c r="D435" s="467"/>
      <c r="E435" s="15"/>
      <c r="F435" s="467"/>
    </row>
    <row r="436" spans="1:6" s="433" customFormat="1" ht="12.75">
      <c r="A436" s="14"/>
      <c r="B436" s="31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18"/>
      <c r="C462" s="50"/>
      <c r="D462" s="467"/>
      <c r="E462" s="15"/>
      <c r="F462" s="467"/>
    </row>
    <row r="463" spans="1:6" s="433" customFormat="1" ht="12.75">
      <c r="A463" s="14"/>
      <c r="B463" s="32"/>
      <c r="C463" s="49"/>
      <c r="D463" s="467"/>
      <c r="E463" s="15"/>
      <c r="F463" s="467"/>
    </row>
    <row r="464" spans="1:6" s="433" customFormat="1" ht="12.75">
      <c r="A464" s="14"/>
      <c r="B464" s="19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8"/>
      <c r="C479" s="50"/>
      <c r="D479" s="467"/>
      <c r="E479" s="15"/>
      <c r="F479" s="467"/>
    </row>
    <row r="480" spans="1:6" s="433" customFormat="1" ht="12.75">
      <c r="A480" s="14"/>
      <c r="B480" s="19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8"/>
      <c r="C484" s="50"/>
      <c r="D484" s="467"/>
      <c r="E484" s="15"/>
      <c r="F484" s="467"/>
    </row>
    <row r="485" spans="1:6" s="433" customFormat="1" ht="12.75">
      <c r="A485" s="14"/>
      <c r="B485" s="19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50"/>
      <c r="D497" s="467"/>
      <c r="E497" s="15"/>
      <c r="F497" s="467"/>
    </row>
    <row r="498" spans="1:6" s="433" customFormat="1" ht="12.75">
      <c r="A498" s="14"/>
      <c r="B498" s="18"/>
      <c r="C498" s="48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8"/>
      <c r="C503" s="50"/>
      <c r="D503" s="467"/>
      <c r="E503" s="15"/>
      <c r="F503" s="467"/>
    </row>
    <row r="504" spans="1:6" s="433" customFormat="1" ht="12.75">
      <c r="A504" s="14"/>
      <c r="B504" s="19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18"/>
      <c r="C511" s="50"/>
      <c r="D511" s="467"/>
      <c r="E511" s="15"/>
      <c r="F511" s="467"/>
    </row>
    <row r="512" spans="1:6" s="433" customFormat="1" ht="12.75">
      <c r="A512" s="14"/>
      <c r="B512" s="20"/>
      <c r="C512" s="51"/>
      <c r="D512" s="467"/>
      <c r="E512" s="15"/>
      <c r="F512" s="467"/>
    </row>
    <row r="513" spans="1:6" s="433" customFormat="1" ht="12.75">
      <c r="A513" s="14"/>
      <c r="B513" s="19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8"/>
      <c r="C524" s="50"/>
      <c r="D524" s="467"/>
      <c r="E524" s="15"/>
      <c r="F524" s="467"/>
    </row>
    <row r="525" spans="1:6" s="433" customFormat="1" ht="12.75">
      <c r="A525" s="14"/>
      <c r="B525" s="19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8"/>
      <c r="C541" s="50"/>
      <c r="D541" s="467"/>
      <c r="E541" s="15"/>
      <c r="F541" s="467"/>
    </row>
    <row r="542" spans="1:6" s="433" customFormat="1" ht="12.75">
      <c r="A542" s="14"/>
      <c r="B542" s="19"/>
      <c r="C542" s="50"/>
      <c r="D542" s="467"/>
      <c r="E542" s="15"/>
      <c r="F542" s="467"/>
    </row>
    <row r="543" spans="1:6" s="433" customFormat="1" ht="12.75">
      <c r="A543" s="14"/>
      <c r="B543" s="20"/>
      <c r="C543" s="51"/>
      <c r="D543" s="467"/>
      <c r="E543" s="15"/>
      <c r="F543" s="467"/>
    </row>
    <row r="544" spans="1:6" s="433" customFormat="1" ht="12.75">
      <c r="A544" s="14"/>
      <c r="B544" s="18"/>
      <c r="C544" s="50"/>
      <c r="D544" s="467"/>
      <c r="E544" s="15"/>
      <c r="F544" s="467"/>
    </row>
    <row r="545" spans="1:6" s="433" customFormat="1" ht="12.75">
      <c r="A545" s="14"/>
      <c r="B545" s="20"/>
      <c r="C545" s="51"/>
      <c r="D545" s="467"/>
      <c r="E545" s="15"/>
      <c r="F545" s="467"/>
    </row>
    <row r="546" spans="1:6" s="433" customFormat="1" ht="12.75">
      <c r="A546" s="14"/>
      <c r="B546" s="18"/>
      <c r="C546" s="50"/>
      <c r="D546" s="467"/>
      <c r="E546" s="15"/>
      <c r="F546" s="467"/>
    </row>
    <row r="547" spans="1:6" s="433" customFormat="1" ht="12.75">
      <c r="A547" s="14"/>
      <c r="B547" s="20"/>
      <c r="C547" s="51"/>
      <c r="D547" s="467"/>
      <c r="E547" s="15"/>
      <c r="F547" s="467"/>
    </row>
    <row r="548" spans="1:6" s="433" customFormat="1" ht="12.75">
      <c r="A548" s="14"/>
      <c r="B548" s="18"/>
      <c r="C548" s="50"/>
      <c r="D548" s="467"/>
      <c r="E548" s="15"/>
      <c r="F548" s="467"/>
    </row>
    <row r="549" spans="1:6" s="433" customFormat="1" ht="12.75">
      <c r="A549" s="14"/>
      <c r="B549" s="20"/>
      <c r="C549" s="51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50"/>
      <c r="D554" s="467"/>
      <c r="E554" s="15"/>
      <c r="F554" s="467"/>
    </row>
    <row r="555" spans="1:6" s="433" customFormat="1" ht="12.75">
      <c r="A555" s="14"/>
      <c r="B555" s="18"/>
      <c r="C555" s="46"/>
      <c r="D555" s="467"/>
      <c r="E555" s="15"/>
      <c r="F555" s="467"/>
    </row>
    <row r="556" spans="1:6" s="433" customFormat="1" ht="12.75">
      <c r="A556" s="33"/>
      <c r="B556" s="21"/>
      <c r="C556" s="44"/>
      <c r="D556" s="467"/>
      <c r="E556" s="15"/>
      <c r="F556" s="467"/>
    </row>
    <row r="557" spans="1:6" s="433" customFormat="1" ht="12.75">
      <c r="A557" s="34"/>
      <c r="B557" s="20"/>
      <c r="C557" s="52"/>
      <c r="D557" s="467"/>
      <c r="E557" s="15"/>
      <c r="F557" s="467"/>
    </row>
    <row r="558" spans="1:6" s="433" customFormat="1" ht="12.75">
      <c r="A558" s="34"/>
      <c r="B558" s="18"/>
      <c r="C558" s="46"/>
      <c r="D558" s="467"/>
      <c r="E558" s="15"/>
      <c r="F558" s="467"/>
    </row>
    <row r="559" spans="1:6" s="433" customFormat="1" ht="12.75">
      <c r="A559" s="34"/>
      <c r="B559" s="19"/>
      <c r="C559" s="46"/>
      <c r="D559" s="467"/>
      <c r="E559" s="15"/>
      <c r="F559" s="467"/>
    </row>
    <row r="560" spans="1:6" s="433" customFormat="1" ht="12.75">
      <c r="A560" s="34"/>
      <c r="B560" s="20"/>
      <c r="C560" s="52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18"/>
      <c r="C563" s="46"/>
      <c r="D563" s="467"/>
      <c r="E563" s="15"/>
      <c r="F563" s="467"/>
    </row>
    <row r="564" spans="1:6" s="433" customFormat="1" ht="12.75">
      <c r="A564" s="34"/>
      <c r="B564" s="20"/>
      <c r="C564" s="52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18"/>
      <c r="C566" s="46"/>
      <c r="D566" s="467"/>
      <c r="E566" s="15"/>
      <c r="F566" s="467"/>
    </row>
    <row r="567" spans="1:6" s="433" customFormat="1" ht="12.75">
      <c r="A567" s="34"/>
      <c r="B567" s="20"/>
      <c r="C567" s="52"/>
      <c r="D567" s="467"/>
      <c r="E567" s="15"/>
      <c r="F567" s="467"/>
    </row>
    <row r="568" spans="1:6" s="433" customFormat="1" ht="12.75">
      <c r="A568" s="34"/>
      <c r="B568" s="18"/>
      <c r="C568" s="46"/>
      <c r="D568" s="467"/>
      <c r="E568" s="15"/>
      <c r="F568" s="467"/>
    </row>
    <row r="569" spans="1:6" s="433" customFormat="1" ht="12.75">
      <c r="A569" s="34"/>
      <c r="B569" s="20"/>
      <c r="C569" s="52"/>
      <c r="D569" s="467"/>
      <c r="E569" s="15"/>
      <c r="F569" s="467"/>
    </row>
    <row r="570" spans="1:6" s="433" customFormat="1" ht="12.75">
      <c r="A570" s="34"/>
      <c r="B570" s="18"/>
      <c r="C570" s="46"/>
      <c r="D570" s="467"/>
      <c r="E570" s="15"/>
      <c r="F570" s="467"/>
    </row>
    <row r="571" spans="1:6" s="433" customFormat="1" ht="14.25">
      <c r="A571" s="14"/>
      <c r="B571" s="30"/>
      <c r="C571" s="50"/>
      <c r="D571" s="467"/>
      <c r="E571" s="15"/>
      <c r="F571" s="467"/>
    </row>
    <row r="572" spans="1:6" s="433" customFormat="1" ht="12.75">
      <c r="A572" s="14"/>
      <c r="B572" s="19"/>
      <c r="C572" s="52"/>
      <c r="D572" s="467"/>
      <c r="E572" s="15"/>
      <c r="F572" s="467"/>
    </row>
    <row r="573" spans="1:6" s="433" customFormat="1" ht="12.75">
      <c r="A573" s="14"/>
      <c r="B573" s="20"/>
      <c r="C573" s="52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18"/>
      <c r="C586" s="46"/>
      <c r="D586" s="467"/>
      <c r="E586" s="15"/>
      <c r="F586" s="467"/>
    </row>
    <row r="587" spans="1:6" s="433" customFormat="1" ht="12.75">
      <c r="A587" s="14"/>
      <c r="B587" s="20"/>
      <c r="C587" s="52"/>
      <c r="D587" s="467"/>
      <c r="E587" s="15"/>
      <c r="F587" s="467"/>
    </row>
    <row r="588" spans="1:6" s="433" customFormat="1" ht="25.5" customHeight="1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12.75">
      <c r="A592" s="14"/>
      <c r="B592" s="18"/>
      <c r="C592" s="46"/>
      <c r="D592" s="467"/>
      <c r="E592" s="15"/>
      <c r="F592" s="467"/>
    </row>
    <row r="593" spans="1:6" s="433" customFormat="1" ht="30.75" customHeight="1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2.75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8"/>
      <c r="C602" s="46"/>
      <c r="D602" s="467"/>
      <c r="E602" s="15"/>
      <c r="F602" s="467"/>
    </row>
    <row r="603" spans="1:6" s="433" customFormat="1" ht="15" customHeight="1">
      <c r="A603" s="14"/>
      <c r="B603" s="19"/>
      <c r="C603" s="52"/>
      <c r="D603" s="467"/>
      <c r="E603" s="15"/>
      <c r="F603" s="467"/>
    </row>
    <row r="604" spans="1:6" s="433" customFormat="1" ht="15" customHeight="1">
      <c r="A604" s="14"/>
      <c r="B604" s="20"/>
      <c r="C604" s="52"/>
      <c r="D604" s="467"/>
      <c r="E604" s="15"/>
      <c r="F604" s="467"/>
    </row>
    <row r="605" spans="1:6" s="433" customFormat="1" ht="15" customHeight="1">
      <c r="A605" s="34"/>
      <c r="B605" s="18"/>
      <c r="C605" s="46"/>
      <c r="D605" s="467"/>
      <c r="E605" s="15"/>
      <c r="F605" s="467"/>
    </row>
    <row r="606" spans="1:6" s="433" customFormat="1" ht="15" customHeight="1">
      <c r="A606" s="14"/>
      <c r="B606" s="18"/>
      <c r="C606" s="46"/>
      <c r="D606" s="467"/>
      <c r="E606" s="15"/>
      <c r="F606" s="467"/>
    </row>
    <row r="607" spans="1:6" s="433" customFormat="1" ht="15" customHeight="1">
      <c r="A607" s="34"/>
      <c r="B607" s="18"/>
      <c r="C607" s="46"/>
      <c r="D607" s="467"/>
      <c r="E607" s="15"/>
      <c r="F607" s="467"/>
    </row>
    <row r="608" spans="1:6" s="433" customFormat="1" ht="15" customHeight="1">
      <c r="A608" s="14"/>
      <c r="B608" s="18"/>
      <c r="C608" s="46"/>
      <c r="D608" s="467"/>
      <c r="E608" s="15"/>
      <c r="F608" s="467"/>
    </row>
    <row r="609" spans="1:6" s="433" customFormat="1" ht="15" customHeight="1">
      <c r="A609" s="34"/>
      <c r="B609" s="18"/>
      <c r="C609" s="46"/>
      <c r="D609" s="467"/>
      <c r="E609" s="15"/>
      <c r="F609" s="467"/>
    </row>
    <row r="610" spans="1:6" s="433" customFormat="1" ht="15" customHeight="1">
      <c r="A610" s="14"/>
      <c r="B610" s="18"/>
      <c r="C610" s="46"/>
      <c r="D610" s="467"/>
      <c r="E610" s="15"/>
      <c r="F610" s="467"/>
    </row>
    <row r="611" spans="1:6" s="433" customFormat="1" ht="15" customHeight="1">
      <c r="A611" s="34"/>
      <c r="B611" s="18"/>
      <c r="C611" s="46"/>
      <c r="D611" s="467"/>
      <c r="E611" s="15"/>
      <c r="F611" s="467"/>
    </row>
    <row r="612" spans="1:6" s="433" customFormat="1" ht="15" customHeight="1">
      <c r="A612" s="14"/>
      <c r="B612" s="18"/>
      <c r="C612" s="46"/>
      <c r="D612" s="467"/>
      <c r="E612" s="15"/>
      <c r="F612" s="467"/>
    </row>
    <row r="613" spans="1:6" s="433" customFormat="1" ht="15" customHeight="1">
      <c r="A613" s="34"/>
      <c r="B613" s="18"/>
      <c r="C613" s="46"/>
      <c r="D613" s="467"/>
      <c r="E613" s="15"/>
      <c r="F613" s="467"/>
    </row>
    <row r="614" spans="1:6" s="433" customFormat="1" ht="15" customHeight="1">
      <c r="A614" s="14"/>
      <c r="B614" s="18"/>
      <c r="C614" s="46"/>
      <c r="D614" s="467"/>
      <c r="E614" s="15"/>
      <c r="F614" s="467"/>
    </row>
    <row r="615" spans="1:6" s="433" customFormat="1" ht="15" customHeight="1">
      <c r="A615" s="34"/>
      <c r="B615" s="18"/>
      <c r="C615" s="46"/>
      <c r="D615" s="467"/>
      <c r="E615" s="15"/>
      <c r="F615" s="467"/>
    </row>
    <row r="616" spans="1:6" s="433" customFormat="1" ht="15" customHeight="1">
      <c r="A616" s="14"/>
      <c r="B616" s="18"/>
      <c r="C616" s="46"/>
      <c r="D616" s="467"/>
      <c r="E616" s="15"/>
      <c r="F616" s="467"/>
    </row>
    <row r="617" spans="1:6" s="433" customFormat="1" ht="15" customHeight="1">
      <c r="A617" s="34"/>
      <c r="B617" s="18"/>
      <c r="C617" s="46"/>
      <c r="D617" s="467"/>
      <c r="E617" s="15"/>
      <c r="F617" s="467"/>
    </row>
    <row r="618" spans="1:6" s="433" customFormat="1" ht="15" customHeight="1">
      <c r="A618" s="14"/>
      <c r="B618" s="18"/>
      <c r="C618" s="46"/>
      <c r="D618" s="467"/>
      <c r="E618" s="15"/>
      <c r="F618" s="467"/>
    </row>
    <row r="619" spans="1:6" s="433" customFormat="1" ht="15" customHeight="1">
      <c r="A619" s="34"/>
      <c r="B619" s="18"/>
      <c r="C619" s="46"/>
      <c r="D619" s="467"/>
      <c r="E619" s="15"/>
      <c r="F619" s="467"/>
    </row>
    <row r="620" spans="1:6" s="433" customFormat="1" ht="15" customHeight="1">
      <c r="A620" s="14"/>
      <c r="B620" s="18"/>
      <c r="C620" s="46"/>
      <c r="D620" s="467"/>
      <c r="E620" s="15"/>
      <c r="F620" s="467"/>
    </row>
    <row r="621" spans="1:6" s="433" customFormat="1" ht="15" customHeight="1">
      <c r="A621" s="34"/>
      <c r="B621" s="18"/>
      <c r="C621" s="46"/>
      <c r="D621" s="467"/>
      <c r="E621" s="15"/>
      <c r="F621" s="467"/>
    </row>
    <row r="622" spans="1:6" s="433" customFormat="1" ht="15" customHeight="1">
      <c r="A622" s="1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18"/>
      <c r="C623" s="46"/>
      <c r="D623" s="467"/>
      <c r="E623" s="15"/>
      <c r="F623" s="467"/>
    </row>
    <row r="624" spans="1:6" s="433" customFormat="1" ht="15" customHeight="1">
      <c r="A624" s="34"/>
      <c r="B624" s="20"/>
      <c r="C624" s="52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34"/>
      <c r="B630" s="18"/>
      <c r="C630" s="46"/>
      <c r="D630" s="467"/>
      <c r="E630" s="15"/>
      <c r="F630" s="467"/>
    </row>
    <row r="631" spans="1:6" s="433" customFormat="1" ht="15" customHeight="1">
      <c r="A631" s="14"/>
      <c r="B631" s="35"/>
      <c r="C631" s="45"/>
      <c r="D631" s="467"/>
      <c r="E631" s="15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5" customHeight="1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  <row r="906" spans="3:6" s="433" customFormat="1" ht="12.75">
      <c r="C906" s="53"/>
      <c r="D906" s="467"/>
      <c r="E906" s="467"/>
      <c r="F906" s="467"/>
    </row>
  </sheetData>
  <sheetProtection/>
  <mergeCells count="6">
    <mergeCell ref="A1:F1"/>
    <mergeCell ref="A3:F3"/>
    <mergeCell ref="A5:A6"/>
    <mergeCell ref="D5:D6"/>
    <mergeCell ref="E5:F5"/>
    <mergeCell ref="D2:F2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50"/>
  <sheetViews>
    <sheetView zoomScale="110" zoomScaleNormal="110" zoomScalePageLayoutView="0" workbookViewId="0" topLeftCell="A1">
      <selection activeCell="K20" sqref="K20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13.5">
      <c r="A2" s="528" t="s">
        <v>261</v>
      </c>
      <c r="B2" s="528"/>
      <c r="C2" s="528"/>
      <c r="D2" s="528"/>
      <c r="E2" s="528"/>
    </row>
    <row r="3" spans="3:5" s="142" customFormat="1" ht="25.5" customHeight="1">
      <c r="C3" s="536" t="s">
        <v>795</v>
      </c>
      <c r="D3" s="536"/>
      <c r="E3" s="536"/>
    </row>
    <row r="4" spans="1:5" s="142" customFormat="1" ht="37.5" customHeight="1">
      <c r="A4" s="506" t="s">
        <v>785</v>
      </c>
      <c r="B4" s="506"/>
      <c r="C4" s="506"/>
      <c r="D4" s="506"/>
      <c r="E4" s="506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15" t="s">
        <v>236</v>
      </c>
      <c r="B7" s="515"/>
      <c r="C7" s="507" t="s">
        <v>262</v>
      </c>
      <c r="D7" s="509" t="s">
        <v>602</v>
      </c>
      <c r="E7" s="510"/>
    </row>
    <row r="8" spans="1:5" s="142" customFormat="1" ht="29.25" thickBot="1">
      <c r="A8" s="516"/>
      <c r="B8" s="516"/>
      <c r="C8" s="508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>
        <f>D10+E10</f>
        <v>-101869.1</v>
      </c>
      <c r="D10" s="182"/>
      <c r="E10" s="153">
        <v>-101869.1</v>
      </c>
    </row>
    <row r="12" ht="12.75" hidden="1"/>
    <row r="13" ht="12.75" hidden="1"/>
    <row r="14" ht="12.75" hidden="1"/>
    <row r="15" spans="1:6" ht="12.75">
      <c r="A15" s="537" t="s">
        <v>269</v>
      </c>
      <c r="B15" s="537"/>
      <c r="C15" s="537"/>
      <c r="D15" s="537"/>
      <c r="E15" s="537"/>
      <c r="F15" s="537"/>
    </row>
    <row r="16" ht="9" customHeight="1">
      <c r="B16" s="2"/>
    </row>
    <row r="17" spans="2:6" ht="33" customHeight="1">
      <c r="B17" s="2"/>
      <c r="D17" s="538" t="s">
        <v>795</v>
      </c>
      <c r="E17" s="538"/>
      <c r="F17" s="538"/>
    </row>
    <row r="18" spans="1:6" ht="34.5" customHeight="1">
      <c r="A18" s="506" t="s">
        <v>789</v>
      </c>
      <c r="B18" s="506"/>
      <c r="C18" s="506"/>
      <c r="D18" s="506"/>
      <c r="E18" s="506"/>
      <c r="F18" s="506"/>
    </row>
    <row r="19" spans="1:6" ht="14.25" customHeight="1">
      <c r="A19" s="179" t="s">
        <v>316</v>
      </c>
      <c r="B19" s="142"/>
      <c r="C19" s="142"/>
      <c r="D19" s="142"/>
      <c r="E19" s="142"/>
      <c r="F19" s="142"/>
    </row>
    <row r="20" spans="1:6" ht="14.25" customHeight="1" thickBot="1">
      <c r="A20" s="142"/>
      <c r="B20" s="142"/>
      <c r="C20" s="142"/>
      <c r="D20" s="142"/>
      <c r="E20" s="69" t="s">
        <v>595</v>
      </c>
      <c r="F20" s="142"/>
    </row>
    <row r="21" spans="1:6" ht="30" customHeight="1" thickBot="1">
      <c r="A21" s="519" t="s">
        <v>236</v>
      </c>
      <c r="B21" s="513" t="s">
        <v>515</v>
      </c>
      <c r="C21" s="514"/>
      <c r="D21" s="517" t="s">
        <v>517</v>
      </c>
      <c r="E21" s="511" t="s">
        <v>602</v>
      </c>
      <c r="F21" s="512"/>
    </row>
    <row r="22" spans="1:6" ht="27.75" thickBot="1">
      <c r="A22" s="520"/>
      <c r="B22" s="292" t="s">
        <v>516</v>
      </c>
      <c r="C22" s="293" t="s">
        <v>107</v>
      </c>
      <c r="D22" s="518"/>
      <c r="E22" s="290" t="s">
        <v>518</v>
      </c>
      <c r="F22" s="290" t="s">
        <v>519</v>
      </c>
    </row>
    <row r="23" spans="1:6" ht="14.25" thickBot="1">
      <c r="A23" s="149">
        <v>1</v>
      </c>
      <c r="B23" s="149">
        <v>2</v>
      </c>
      <c r="C23" s="149">
        <v>3</v>
      </c>
      <c r="D23" s="149">
        <v>4</v>
      </c>
      <c r="E23" s="149">
        <v>5</v>
      </c>
      <c r="F23" s="149">
        <v>6</v>
      </c>
    </row>
    <row r="24" spans="1:6" s="3" customFormat="1" ht="40.5">
      <c r="A24" s="282">
        <v>8010</v>
      </c>
      <c r="B24" s="183" t="s">
        <v>270</v>
      </c>
      <c r="C24" s="184"/>
      <c r="D24" s="185"/>
      <c r="E24" s="186"/>
      <c r="F24" s="187">
        <f>F26+F81</f>
        <v>101869.1</v>
      </c>
    </row>
    <row r="25" spans="1:6" s="3" customFormat="1" ht="14.25">
      <c r="A25" s="283"/>
      <c r="B25" s="188" t="s">
        <v>602</v>
      </c>
      <c r="C25" s="189"/>
      <c r="D25" s="190"/>
      <c r="E25" s="191"/>
      <c r="F25" s="192"/>
    </row>
    <row r="26" spans="1:6" ht="40.5">
      <c r="A26" s="284">
        <v>8100</v>
      </c>
      <c r="B26" s="193" t="s">
        <v>271</v>
      </c>
      <c r="C26" s="194"/>
      <c r="D26" s="157"/>
      <c r="E26" s="158">
        <f>E28+E81</f>
        <v>0</v>
      </c>
      <c r="F26" s="169">
        <f>F28+F56</f>
        <v>101869.1</v>
      </c>
    </row>
    <row r="27" spans="1:6" ht="13.5">
      <c r="A27" s="284"/>
      <c r="B27" s="195" t="s">
        <v>602</v>
      </c>
      <c r="C27" s="194"/>
      <c r="D27" s="157"/>
      <c r="E27" s="158"/>
      <c r="F27" s="169"/>
    </row>
    <row r="28" spans="1:6" ht="27">
      <c r="A28" s="285">
        <v>8110</v>
      </c>
      <c r="B28" s="196" t="s">
        <v>272</v>
      </c>
      <c r="C28" s="194"/>
      <c r="D28" s="197"/>
      <c r="E28" s="158"/>
      <c r="F28" s="198"/>
    </row>
    <row r="29" spans="1:6" ht="13.5">
      <c r="A29" s="285"/>
      <c r="B29" s="199" t="s">
        <v>602</v>
      </c>
      <c r="C29" s="194"/>
      <c r="D29" s="197"/>
      <c r="E29" s="158"/>
      <c r="F29" s="198"/>
    </row>
    <row r="30" spans="1:6" ht="40.5">
      <c r="A30" s="285">
        <v>8111</v>
      </c>
      <c r="B30" s="200" t="s">
        <v>273</v>
      </c>
      <c r="C30" s="194"/>
      <c r="D30" s="157"/>
      <c r="E30" s="201" t="s">
        <v>278</v>
      </c>
      <c r="F30" s="169"/>
    </row>
    <row r="31" spans="1:6" ht="13.5">
      <c r="A31" s="285"/>
      <c r="B31" s="165" t="s">
        <v>169</v>
      </c>
      <c r="C31" s="194"/>
      <c r="D31" s="157"/>
      <c r="E31" s="201"/>
      <c r="F31" s="169"/>
    </row>
    <row r="32" spans="1:6" ht="13.5">
      <c r="A32" s="285">
        <v>8112</v>
      </c>
      <c r="B32" s="202" t="s">
        <v>255</v>
      </c>
      <c r="C32" s="203" t="s">
        <v>212</v>
      </c>
      <c r="D32" s="157"/>
      <c r="E32" s="201" t="s">
        <v>278</v>
      </c>
      <c r="F32" s="169"/>
    </row>
    <row r="33" spans="1:6" ht="13.5">
      <c r="A33" s="285">
        <v>8113</v>
      </c>
      <c r="B33" s="202" t="s">
        <v>256</v>
      </c>
      <c r="C33" s="203" t="s">
        <v>213</v>
      </c>
      <c r="D33" s="157"/>
      <c r="E33" s="201" t="s">
        <v>278</v>
      </c>
      <c r="F33" s="169"/>
    </row>
    <row r="34" spans="1:6" s="55" customFormat="1" ht="27">
      <c r="A34" s="285">
        <v>8120</v>
      </c>
      <c r="B34" s="200" t="s">
        <v>277</v>
      </c>
      <c r="C34" s="203"/>
      <c r="D34" s="204"/>
      <c r="E34" s="205"/>
      <c r="F34" s="206"/>
    </row>
    <row r="35" spans="1:6" s="55" customFormat="1" ht="13.5">
      <c r="A35" s="285"/>
      <c r="B35" s="165" t="s">
        <v>602</v>
      </c>
      <c r="C35" s="203"/>
      <c r="D35" s="204"/>
      <c r="E35" s="205"/>
      <c r="F35" s="206"/>
    </row>
    <row r="36" spans="1:6" s="55" customFormat="1" ht="13.5">
      <c r="A36" s="285">
        <v>8121</v>
      </c>
      <c r="B36" s="200" t="s">
        <v>274</v>
      </c>
      <c r="C36" s="203"/>
      <c r="D36" s="204"/>
      <c r="E36" s="201" t="s">
        <v>278</v>
      </c>
      <c r="F36" s="206"/>
    </row>
    <row r="37" spans="1:6" s="55" customFormat="1" ht="13.5">
      <c r="A37" s="285"/>
      <c r="B37" s="165" t="s">
        <v>169</v>
      </c>
      <c r="C37" s="203"/>
      <c r="D37" s="204"/>
      <c r="E37" s="205"/>
      <c r="F37" s="206"/>
    </row>
    <row r="38" spans="1:6" s="55" customFormat="1" ht="19.5" customHeight="1">
      <c r="A38" s="284">
        <v>8122</v>
      </c>
      <c r="B38" s="196" t="s">
        <v>275</v>
      </c>
      <c r="C38" s="203" t="s">
        <v>214</v>
      </c>
      <c r="D38" s="204"/>
      <c r="E38" s="201" t="s">
        <v>278</v>
      </c>
      <c r="F38" s="206"/>
    </row>
    <row r="39" spans="1:6" s="55" customFormat="1" ht="13.5">
      <c r="A39" s="284"/>
      <c r="B39" s="207" t="s">
        <v>169</v>
      </c>
      <c r="C39" s="203"/>
      <c r="D39" s="204"/>
      <c r="E39" s="205"/>
      <c r="F39" s="206"/>
    </row>
    <row r="40" spans="1:6" s="55" customFormat="1" ht="13.5">
      <c r="A40" s="284">
        <v>8123</v>
      </c>
      <c r="B40" s="207" t="s">
        <v>266</v>
      </c>
      <c r="C40" s="203"/>
      <c r="D40" s="204"/>
      <c r="E40" s="201" t="s">
        <v>278</v>
      </c>
      <c r="F40" s="206"/>
    </row>
    <row r="41" spans="1:6" s="55" customFormat="1" ht="13.5">
      <c r="A41" s="284">
        <v>8124</v>
      </c>
      <c r="B41" s="207" t="s">
        <v>267</v>
      </c>
      <c r="C41" s="203"/>
      <c r="D41" s="204"/>
      <c r="E41" s="201" t="s">
        <v>278</v>
      </c>
      <c r="F41" s="206"/>
    </row>
    <row r="42" spans="1:6" s="55" customFormat="1" ht="27">
      <c r="A42" s="284">
        <v>8130</v>
      </c>
      <c r="B42" s="196" t="s">
        <v>276</v>
      </c>
      <c r="C42" s="203" t="s">
        <v>215</v>
      </c>
      <c r="D42" s="204"/>
      <c r="E42" s="201" t="s">
        <v>278</v>
      </c>
      <c r="F42" s="206"/>
    </row>
    <row r="43" spans="1:6" s="55" customFormat="1" ht="13.5">
      <c r="A43" s="284"/>
      <c r="B43" s="207" t="s">
        <v>169</v>
      </c>
      <c r="C43" s="203"/>
      <c r="D43" s="204"/>
      <c r="E43" s="205"/>
      <c r="F43" s="206"/>
    </row>
    <row r="44" spans="1:6" s="55" customFormat="1" ht="13.5">
      <c r="A44" s="284">
        <v>8131</v>
      </c>
      <c r="B44" s="207" t="s">
        <v>239</v>
      </c>
      <c r="C44" s="203"/>
      <c r="D44" s="204"/>
      <c r="E44" s="201" t="s">
        <v>278</v>
      </c>
      <c r="F44" s="206"/>
    </row>
    <row r="45" spans="1:6" s="55" customFormat="1" ht="14.25" thickBot="1">
      <c r="A45" s="286">
        <v>8132</v>
      </c>
      <c r="B45" s="208" t="s">
        <v>268</v>
      </c>
      <c r="C45" s="209"/>
      <c r="D45" s="210"/>
      <c r="E45" s="211" t="s">
        <v>278</v>
      </c>
      <c r="F45" s="212"/>
    </row>
    <row r="46" spans="1:6" s="55" customFormat="1" ht="27">
      <c r="A46" s="284">
        <v>8140</v>
      </c>
      <c r="B46" s="196" t="s">
        <v>39</v>
      </c>
      <c r="C46" s="203"/>
      <c r="D46" s="204"/>
      <c r="E46" s="205"/>
      <c r="F46" s="206"/>
    </row>
    <row r="47" spans="1:6" s="55" customFormat="1" ht="13.5">
      <c r="A47" s="285"/>
      <c r="B47" s="165" t="s">
        <v>169</v>
      </c>
      <c r="C47" s="203"/>
      <c r="D47" s="204"/>
      <c r="E47" s="205"/>
      <c r="F47" s="206"/>
    </row>
    <row r="48" spans="1:6" s="55" customFormat="1" ht="27">
      <c r="A48" s="284">
        <v>8141</v>
      </c>
      <c r="B48" s="196" t="s">
        <v>40</v>
      </c>
      <c r="C48" s="203" t="s">
        <v>214</v>
      </c>
      <c r="D48" s="204"/>
      <c r="E48" s="205"/>
      <c r="F48" s="206"/>
    </row>
    <row r="49" spans="1:6" s="55" customFormat="1" ht="14.25" thickBot="1">
      <c r="A49" s="284"/>
      <c r="B49" s="207" t="s">
        <v>169</v>
      </c>
      <c r="C49" s="161"/>
      <c r="D49" s="204"/>
      <c r="E49" s="205"/>
      <c r="F49" s="206"/>
    </row>
    <row r="50" spans="1:6" s="55" customFormat="1" ht="13.5">
      <c r="A50" s="282">
        <v>8142</v>
      </c>
      <c r="B50" s="214" t="s">
        <v>237</v>
      </c>
      <c r="C50" s="215"/>
      <c r="D50" s="216"/>
      <c r="E50" s="217"/>
      <c r="F50" s="218" t="s">
        <v>278</v>
      </c>
    </row>
    <row r="51" spans="1:6" s="55" customFormat="1" ht="14.25" thickBot="1">
      <c r="A51" s="286">
        <v>8143</v>
      </c>
      <c r="B51" s="208" t="s">
        <v>238</v>
      </c>
      <c r="C51" s="162"/>
      <c r="D51" s="210"/>
      <c r="E51" s="219"/>
      <c r="F51" s="212"/>
    </row>
    <row r="52" spans="1:6" s="55" customFormat="1" ht="27">
      <c r="A52" s="282">
        <v>8150</v>
      </c>
      <c r="B52" s="220" t="s">
        <v>41</v>
      </c>
      <c r="C52" s="221" t="s">
        <v>215</v>
      </c>
      <c r="D52" s="216"/>
      <c r="E52" s="217"/>
      <c r="F52" s="222"/>
    </row>
    <row r="53" spans="1:6" s="55" customFormat="1" ht="13.5">
      <c r="A53" s="284"/>
      <c r="B53" s="207" t="s">
        <v>169</v>
      </c>
      <c r="C53" s="223"/>
      <c r="D53" s="204"/>
      <c r="E53" s="205"/>
      <c r="F53" s="206"/>
    </row>
    <row r="54" spans="1:6" s="55" customFormat="1" ht="13.5">
      <c r="A54" s="284">
        <v>8151</v>
      </c>
      <c r="B54" s="207" t="s">
        <v>239</v>
      </c>
      <c r="C54" s="223"/>
      <c r="D54" s="204"/>
      <c r="E54" s="205"/>
      <c r="F54" s="224" t="s">
        <v>510</v>
      </c>
    </row>
    <row r="55" spans="1:6" s="55" customFormat="1" ht="14.25" thickBot="1">
      <c r="A55" s="287">
        <v>8152</v>
      </c>
      <c r="B55" s="225" t="s">
        <v>240</v>
      </c>
      <c r="C55" s="226"/>
      <c r="D55" s="227"/>
      <c r="E55" s="228"/>
      <c r="F55" s="229"/>
    </row>
    <row r="56" spans="1:6" s="55" customFormat="1" ht="41.25" thickBot="1">
      <c r="A56" s="255">
        <v>8160</v>
      </c>
      <c r="B56" s="230" t="s">
        <v>49</v>
      </c>
      <c r="C56" s="231"/>
      <c r="D56" s="232"/>
      <c r="E56" s="233"/>
      <c r="F56" s="234">
        <f>F58+F63+F67+F78+F79</f>
        <v>101869.1</v>
      </c>
    </row>
    <row r="57" spans="1:6" s="55" customFormat="1" ht="14.25" thickBot="1">
      <c r="A57" s="259"/>
      <c r="B57" s="235" t="s">
        <v>602</v>
      </c>
      <c r="C57" s="236"/>
      <c r="D57" s="237"/>
      <c r="E57" s="238"/>
      <c r="F57" s="239"/>
    </row>
    <row r="58" spans="1:6" s="3" customFormat="1" ht="41.25" thickBot="1">
      <c r="A58" s="255">
        <v>8161</v>
      </c>
      <c r="B58" s="240" t="s">
        <v>42</v>
      </c>
      <c r="C58" s="231"/>
      <c r="D58" s="241"/>
      <c r="E58" s="242" t="s">
        <v>278</v>
      </c>
      <c r="F58" s="243"/>
    </row>
    <row r="59" spans="1:6" s="3" customFormat="1" ht="14.25">
      <c r="A59" s="283"/>
      <c r="B59" s="244" t="s">
        <v>169</v>
      </c>
      <c r="C59" s="245"/>
      <c r="D59" s="190"/>
      <c r="E59" s="246"/>
      <c r="F59" s="192"/>
    </row>
    <row r="60" spans="1:6" ht="41.25" thickBot="1">
      <c r="A60" s="284">
        <v>8162</v>
      </c>
      <c r="B60" s="207" t="s">
        <v>241</v>
      </c>
      <c r="C60" s="223" t="s">
        <v>216</v>
      </c>
      <c r="D60" s="157"/>
      <c r="E60" s="247" t="s">
        <v>278</v>
      </c>
      <c r="F60" s="169"/>
    </row>
    <row r="61" spans="1:6" s="3" customFormat="1" ht="108.75" thickBot="1">
      <c r="A61" s="213">
        <v>8163</v>
      </c>
      <c r="B61" s="248" t="s">
        <v>242</v>
      </c>
      <c r="C61" s="223" t="s">
        <v>216</v>
      </c>
      <c r="D61" s="241"/>
      <c r="E61" s="242" t="s">
        <v>278</v>
      </c>
      <c r="F61" s="243"/>
    </row>
    <row r="62" spans="1:6" ht="27.75" thickBot="1">
      <c r="A62" s="287">
        <v>8164</v>
      </c>
      <c r="B62" s="225" t="s">
        <v>243</v>
      </c>
      <c r="C62" s="226" t="s">
        <v>217</v>
      </c>
      <c r="D62" s="164"/>
      <c r="E62" s="249" t="s">
        <v>278</v>
      </c>
      <c r="F62" s="250"/>
    </row>
    <row r="63" spans="1:9" s="3" customFormat="1" ht="27.75" thickBot="1">
      <c r="A63" s="255">
        <v>8170</v>
      </c>
      <c r="B63" s="240" t="s">
        <v>43</v>
      </c>
      <c r="C63" s="231"/>
      <c r="D63" s="251"/>
      <c r="E63" s="242"/>
      <c r="F63" s="252"/>
      <c r="I63" s="3" t="s">
        <v>316</v>
      </c>
    </row>
    <row r="64" spans="1:6" s="3" customFormat="1" ht="14.25">
      <c r="A64" s="283"/>
      <c r="B64" s="244" t="s">
        <v>169</v>
      </c>
      <c r="C64" s="245"/>
      <c r="D64" s="253"/>
      <c r="E64" s="246"/>
      <c r="F64" s="254"/>
    </row>
    <row r="65" spans="1:6" ht="40.5">
      <c r="A65" s="284">
        <v>8171</v>
      </c>
      <c r="B65" s="207" t="s">
        <v>244</v>
      </c>
      <c r="C65" s="223" t="s">
        <v>218</v>
      </c>
      <c r="D65" s="157"/>
      <c r="E65" s="247"/>
      <c r="F65" s="169"/>
    </row>
    <row r="66" spans="1:6" ht="14.25" thickBot="1">
      <c r="A66" s="284">
        <v>8172</v>
      </c>
      <c r="B66" s="202" t="s">
        <v>245</v>
      </c>
      <c r="C66" s="223" t="s">
        <v>219</v>
      </c>
      <c r="D66" s="157"/>
      <c r="E66" s="247"/>
      <c r="F66" s="169"/>
    </row>
    <row r="67" spans="1:6" s="3" customFormat="1" ht="41.25" thickBot="1">
      <c r="A67" s="255">
        <v>8190</v>
      </c>
      <c r="B67" s="256" t="s">
        <v>53</v>
      </c>
      <c r="C67" s="257"/>
      <c r="D67" s="241"/>
      <c r="E67" s="258">
        <f>E69-E72</f>
        <v>0</v>
      </c>
      <c r="F67" s="243">
        <f>F73</f>
        <v>101869.1</v>
      </c>
    </row>
    <row r="68" spans="1:6" s="3" customFormat="1" ht="14.25">
      <c r="A68" s="259"/>
      <c r="B68" s="165" t="s">
        <v>520</v>
      </c>
      <c r="C68" s="260"/>
      <c r="D68" s="261"/>
      <c r="E68" s="262"/>
      <c r="F68" s="263"/>
    </row>
    <row r="69" spans="1:6" ht="27">
      <c r="A69" s="288">
        <v>8191</v>
      </c>
      <c r="B69" s="244" t="s">
        <v>246</v>
      </c>
      <c r="C69" s="264">
        <v>9320</v>
      </c>
      <c r="D69" s="155"/>
      <c r="E69" s="156">
        <v>31810.3</v>
      </c>
      <c r="F69" s="265" t="s">
        <v>510</v>
      </c>
    </row>
    <row r="70" spans="1:6" ht="13.5">
      <c r="A70" s="285"/>
      <c r="B70" s="165" t="s">
        <v>604</v>
      </c>
      <c r="C70" s="266"/>
      <c r="D70" s="157"/>
      <c r="E70" s="158"/>
      <c r="F70" s="169"/>
    </row>
    <row r="71" spans="1:6" ht="67.5">
      <c r="A71" s="285">
        <v>8192</v>
      </c>
      <c r="B71" s="207" t="s">
        <v>247</v>
      </c>
      <c r="C71" s="266"/>
      <c r="D71" s="157"/>
      <c r="E71" s="158"/>
      <c r="F71" s="267" t="s">
        <v>278</v>
      </c>
    </row>
    <row r="72" spans="1:6" ht="27">
      <c r="A72" s="285">
        <v>8193</v>
      </c>
      <c r="B72" s="207" t="s">
        <v>52</v>
      </c>
      <c r="C72" s="266"/>
      <c r="D72" s="157"/>
      <c r="E72" s="201">
        <v>31810.3</v>
      </c>
      <c r="F72" s="267" t="s">
        <v>510</v>
      </c>
    </row>
    <row r="73" spans="1:6" ht="40.5">
      <c r="A73" s="285">
        <v>8194</v>
      </c>
      <c r="B73" s="268" t="s">
        <v>248</v>
      </c>
      <c r="C73" s="269">
        <v>9330</v>
      </c>
      <c r="D73" s="197"/>
      <c r="E73" s="201" t="s">
        <v>278</v>
      </c>
      <c r="F73" s="169">
        <f>F75+F76</f>
        <v>101869.1</v>
      </c>
    </row>
    <row r="74" spans="1:6" ht="13.5">
      <c r="A74" s="285"/>
      <c r="B74" s="165" t="s">
        <v>604</v>
      </c>
      <c r="C74" s="269"/>
      <c r="D74" s="197"/>
      <c r="E74" s="201"/>
      <c r="F74" s="169"/>
    </row>
    <row r="75" spans="1:6" ht="40.5">
      <c r="A75" s="285">
        <v>8195</v>
      </c>
      <c r="B75" s="207" t="s">
        <v>249</v>
      </c>
      <c r="C75" s="269"/>
      <c r="D75" s="197"/>
      <c r="E75" s="201" t="s">
        <v>278</v>
      </c>
      <c r="F75" s="169">
        <v>70058.8</v>
      </c>
    </row>
    <row r="76" spans="1:6" ht="40.5">
      <c r="A76" s="289">
        <v>8196</v>
      </c>
      <c r="B76" s="207" t="s">
        <v>250</v>
      </c>
      <c r="C76" s="269"/>
      <c r="D76" s="197"/>
      <c r="E76" s="201" t="s">
        <v>278</v>
      </c>
      <c r="F76" s="169">
        <v>31810.3</v>
      </c>
    </row>
    <row r="77" spans="1:6" ht="40.5">
      <c r="A77" s="285">
        <v>8197</v>
      </c>
      <c r="B77" s="270" t="s">
        <v>251</v>
      </c>
      <c r="C77" s="271"/>
      <c r="D77" s="272" t="s">
        <v>278</v>
      </c>
      <c r="E77" s="273" t="s">
        <v>278</v>
      </c>
      <c r="F77" s="274" t="s">
        <v>278</v>
      </c>
    </row>
    <row r="78" spans="1:6" ht="54">
      <c r="A78" s="285">
        <v>8198</v>
      </c>
      <c r="B78" s="275" t="s">
        <v>252</v>
      </c>
      <c r="C78" s="276"/>
      <c r="D78" s="272" t="s">
        <v>278</v>
      </c>
      <c r="E78" s="247"/>
      <c r="F78" s="169"/>
    </row>
    <row r="79" spans="1:6" ht="67.5">
      <c r="A79" s="285">
        <v>8199</v>
      </c>
      <c r="B79" s="277" t="s">
        <v>44</v>
      </c>
      <c r="C79" s="276"/>
      <c r="D79" s="197"/>
      <c r="E79" s="247"/>
      <c r="F79" s="169"/>
    </row>
    <row r="80" spans="1:6" ht="40.5">
      <c r="A80" s="285" t="s">
        <v>253</v>
      </c>
      <c r="B80" s="278" t="s">
        <v>254</v>
      </c>
      <c r="C80" s="276"/>
      <c r="D80" s="197"/>
      <c r="E80" s="273" t="s">
        <v>278</v>
      </c>
      <c r="F80" s="169"/>
    </row>
    <row r="81" spans="1:6" ht="27">
      <c r="A81" s="285">
        <v>8200</v>
      </c>
      <c r="B81" s="193" t="s">
        <v>50</v>
      </c>
      <c r="C81" s="266"/>
      <c r="D81" s="157"/>
      <c r="E81" s="158"/>
      <c r="F81" s="169"/>
    </row>
    <row r="82" spans="1:6" ht="13.5">
      <c r="A82" s="285"/>
      <c r="B82" s="195" t="s">
        <v>602</v>
      </c>
      <c r="C82" s="266"/>
      <c r="D82" s="157"/>
      <c r="E82" s="158"/>
      <c r="F82" s="169"/>
    </row>
    <row r="83" spans="1:6" ht="27">
      <c r="A83" s="285">
        <v>8210</v>
      </c>
      <c r="B83" s="281" t="s">
        <v>51</v>
      </c>
      <c r="C83" s="266"/>
      <c r="D83" s="157"/>
      <c r="E83" s="247"/>
      <c r="F83" s="169"/>
    </row>
    <row r="84" spans="1:6" ht="13.5">
      <c r="A84" s="284"/>
      <c r="B84" s="207" t="s">
        <v>602</v>
      </c>
      <c r="C84" s="266"/>
      <c r="D84" s="157"/>
      <c r="E84" s="247"/>
      <c r="F84" s="169"/>
    </row>
    <row r="85" spans="1:6" ht="40.5">
      <c r="A85" s="285">
        <v>8211</v>
      </c>
      <c r="B85" s="200" t="s">
        <v>45</v>
      </c>
      <c r="C85" s="266"/>
      <c r="D85" s="157"/>
      <c r="E85" s="201" t="s">
        <v>278</v>
      </c>
      <c r="F85" s="169"/>
    </row>
    <row r="86" spans="1:6" ht="13.5">
      <c r="A86" s="285"/>
      <c r="B86" s="165" t="s">
        <v>604</v>
      </c>
      <c r="C86" s="266"/>
      <c r="D86" s="157"/>
      <c r="E86" s="201"/>
      <c r="F86" s="169"/>
    </row>
    <row r="87" spans="1:6" ht="15" customHeight="1">
      <c r="A87" s="285">
        <v>8212</v>
      </c>
      <c r="B87" s="202" t="s">
        <v>255</v>
      </c>
      <c r="C87" s="223" t="s">
        <v>112</v>
      </c>
      <c r="D87" s="157"/>
      <c r="E87" s="201" t="s">
        <v>278</v>
      </c>
      <c r="F87" s="169"/>
    </row>
    <row r="88" spans="1:6" ht="15" customHeight="1">
      <c r="A88" s="285">
        <v>8213</v>
      </c>
      <c r="B88" s="202" t="s">
        <v>256</v>
      </c>
      <c r="C88" s="223" t="s">
        <v>113</v>
      </c>
      <c r="D88" s="157"/>
      <c r="E88" s="201" t="s">
        <v>278</v>
      </c>
      <c r="F88" s="169"/>
    </row>
    <row r="89" spans="1:6" ht="40.5">
      <c r="A89" s="285">
        <v>8220</v>
      </c>
      <c r="B89" s="200" t="s">
        <v>48</v>
      </c>
      <c r="C89" s="266"/>
      <c r="D89" s="157"/>
      <c r="E89" s="279"/>
      <c r="F89" s="169"/>
    </row>
    <row r="90" spans="1:6" ht="13.5">
      <c r="A90" s="285"/>
      <c r="B90" s="165" t="s">
        <v>602</v>
      </c>
      <c r="C90" s="266"/>
      <c r="D90" s="157"/>
      <c r="E90" s="279"/>
      <c r="F90" s="169"/>
    </row>
    <row r="91" spans="1:6" ht="13.5">
      <c r="A91" s="285">
        <v>8221</v>
      </c>
      <c r="B91" s="200" t="s">
        <v>46</v>
      </c>
      <c r="C91" s="266"/>
      <c r="D91" s="157"/>
      <c r="E91" s="201" t="s">
        <v>278</v>
      </c>
      <c r="F91" s="169"/>
    </row>
    <row r="92" spans="1:6" ht="15.75" customHeight="1">
      <c r="A92" s="285"/>
      <c r="B92" s="165" t="s">
        <v>169</v>
      </c>
      <c r="C92" s="266"/>
      <c r="D92" s="157"/>
      <c r="E92" s="201"/>
      <c r="F92" s="169"/>
    </row>
    <row r="93" spans="1:6" ht="13.5">
      <c r="A93" s="284">
        <v>8222</v>
      </c>
      <c r="B93" s="207" t="s">
        <v>257</v>
      </c>
      <c r="C93" s="223" t="s">
        <v>114</v>
      </c>
      <c r="D93" s="157"/>
      <c r="E93" s="201" t="s">
        <v>278</v>
      </c>
      <c r="F93" s="169"/>
    </row>
    <row r="94" spans="1:6" ht="27">
      <c r="A94" s="284">
        <v>8230</v>
      </c>
      <c r="B94" s="207" t="s">
        <v>258</v>
      </c>
      <c r="C94" s="223" t="s">
        <v>115</v>
      </c>
      <c r="D94" s="157"/>
      <c r="E94" s="201" t="s">
        <v>278</v>
      </c>
      <c r="F94" s="169"/>
    </row>
    <row r="95" spans="1:6" ht="27">
      <c r="A95" s="284">
        <v>8240</v>
      </c>
      <c r="B95" s="200" t="s">
        <v>47</v>
      </c>
      <c r="C95" s="266"/>
      <c r="D95" s="157"/>
      <c r="E95" s="279"/>
      <c r="F95" s="169"/>
    </row>
    <row r="96" spans="1:6" ht="13.5">
      <c r="A96" s="285"/>
      <c r="B96" s="165" t="s">
        <v>169</v>
      </c>
      <c r="C96" s="266"/>
      <c r="D96" s="157"/>
      <c r="E96" s="279"/>
      <c r="F96" s="169"/>
    </row>
    <row r="97" spans="1:6" ht="15.75" customHeight="1">
      <c r="A97" s="284">
        <v>8241</v>
      </c>
      <c r="B97" s="207" t="s">
        <v>259</v>
      </c>
      <c r="C97" s="223" t="s">
        <v>114</v>
      </c>
      <c r="D97" s="157"/>
      <c r="E97" s="158"/>
      <c r="F97" s="169"/>
    </row>
    <row r="98" spans="1:6" ht="27.75" thickBot="1">
      <c r="A98" s="286">
        <v>8250</v>
      </c>
      <c r="B98" s="208" t="s">
        <v>260</v>
      </c>
      <c r="C98" s="280" t="s">
        <v>115</v>
      </c>
      <c r="D98" s="210"/>
      <c r="E98" s="219"/>
      <c r="F98" s="212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  <row r="250" ht="12.75">
      <c r="B250" s="54"/>
    </row>
  </sheetData>
  <sheetProtection/>
  <mergeCells count="14">
    <mergeCell ref="D7:E7"/>
    <mergeCell ref="A21:A22"/>
    <mergeCell ref="C3:E3"/>
    <mergeCell ref="D17:F17"/>
    <mergeCell ref="E21:F21"/>
    <mergeCell ref="B21:C21"/>
    <mergeCell ref="A2:E2"/>
    <mergeCell ref="A4:E4"/>
    <mergeCell ref="B7:B8"/>
    <mergeCell ref="A7:A8"/>
    <mergeCell ref="D21:D22"/>
    <mergeCell ref="C7:C8"/>
    <mergeCell ref="A15:F15"/>
    <mergeCell ref="A18:F18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1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79" customWidth="1"/>
    <col min="7" max="7" width="13.7109375" style="479" customWidth="1"/>
    <col min="8" max="8" width="11.7109375" style="479" customWidth="1"/>
    <col min="9" max="9" width="9.140625" style="9" customWidth="1"/>
    <col min="10" max="10" width="10.8515625" style="9" customWidth="1"/>
    <col min="11" max="16384" width="9.140625" style="9" customWidth="1"/>
  </cols>
  <sheetData>
    <row r="1" spans="1:8" ht="15.75">
      <c r="A1" s="533" t="s">
        <v>617</v>
      </c>
      <c r="B1" s="533"/>
      <c r="C1" s="533"/>
      <c r="D1" s="533"/>
      <c r="E1" s="533"/>
      <c r="F1" s="533"/>
      <c r="G1" s="533"/>
      <c r="H1" s="533"/>
    </row>
    <row r="2" spans="1:8" ht="29.25" customHeight="1">
      <c r="A2" s="531"/>
      <c r="B2" s="531"/>
      <c r="C2" s="531"/>
      <c r="D2" s="531"/>
      <c r="E2" s="531"/>
      <c r="F2" s="532" t="s">
        <v>795</v>
      </c>
      <c r="G2" s="532"/>
      <c r="H2" s="532"/>
    </row>
    <row r="3" spans="1:8" ht="36" customHeight="1">
      <c r="A3" s="493" t="s">
        <v>790</v>
      </c>
      <c r="B3" s="493"/>
      <c r="C3" s="493"/>
      <c r="D3" s="493"/>
      <c r="E3" s="493"/>
      <c r="F3" s="493"/>
      <c r="G3" s="493"/>
      <c r="H3" s="493"/>
    </row>
    <row r="4" spans="1:8" ht="17.25">
      <c r="A4" s="61" t="s">
        <v>596</v>
      </c>
      <c r="B4" s="62"/>
      <c r="C4" s="63"/>
      <c r="D4" s="63"/>
      <c r="E4" s="64"/>
      <c r="F4" s="441"/>
      <c r="G4" s="442"/>
      <c r="H4" s="442"/>
    </row>
    <row r="5" spans="1:8" ht="18" thickBot="1">
      <c r="A5" s="65"/>
      <c r="B5" s="66"/>
      <c r="C5" s="67"/>
      <c r="D5" s="67"/>
      <c r="E5" s="68"/>
      <c r="F5" s="442"/>
      <c r="G5" s="69" t="s">
        <v>595</v>
      </c>
      <c r="H5" s="69"/>
    </row>
    <row r="6" spans="1:8" s="10" customFormat="1" ht="15.75" customHeight="1" thickBot="1">
      <c r="A6" s="494" t="s">
        <v>588</v>
      </c>
      <c r="B6" s="521" t="s">
        <v>38</v>
      </c>
      <c r="C6" s="523" t="s">
        <v>590</v>
      </c>
      <c r="D6" s="525" t="s">
        <v>591</v>
      </c>
      <c r="E6" s="502" t="s">
        <v>618</v>
      </c>
      <c r="F6" s="504" t="s">
        <v>619</v>
      </c>
      <c r="G6" s="491" t="s">
        <v>594</v>
      </c>
      <c r="H6" s="492"/>
    </row>
    <row r="7" spans="1:8" s="11" customFormat="1" ht="48" customHeight="1" thickBot="1">
      <c r="A7" s="495"/>
      <c r="B7" s="522"/>
      <c r="C7" s="524"/>
      <c r="D7" s="526"/>
      <c r="E7" s="503"/>
      <c r="F7" s="505"/>
      <c r="G7" s="290" t="s">
        <v>518</v>
      </c>
      <c r="H7" s="290" t="s">
        <v>519</v>
      </c>
    </row>
    <row r="8" spans="1:8" s="57" customFormat="1" ht="15.75" thickBot="1">
      <c r="A8" s="72">
        <v>1</v>
      </c>
      <c r="B8" s="73">
        <v>2</v>
      </c>
      <c r="C8" s="73">
        <v>3</v>
      </c>
      <c r="D8" s="74">
        <v>4</v>
      </c>
      <c r="E8" s="75">
        <v>5</v>
      </c>
      <c r="F8" s="75">
        <v>6</v>
      </c>
      <c r="G8" s="76">
        <v>7</v>
      </c>
      <c r="H8" s="77">
        <v>8</v>
      </c>
    </row>
    <row r="9" spans="1:8" s="59" customFormat="1" ht="45" thickBot="1">
      <c r="A9" s="361">
        <v>2000</v>
      </c>
      <c r="B9" s="79" t="s">
        <v>509</v>
      </c>
      <c r="C9" s="80" t="s">
        <v>510</v>
      </c>
      <c r="D9" s="81" t="s">
        <v>510</v>
      </c>
      <c r="E9" s="82" t="s">
        <v>235</v>
      </c>
      <c r="F9" s="83">
        <f>G9+H9</f>
        <v>1215175.47</v>
      </c>
      <c r="G9" s="84">
        <f>G10+G113+G143+G199+G332+G371+G412+G486+G570+G643+G705</f>
        <v>924510.0700000001</v>
      </c>
      <c r="H9" s="84">
        <f>H10+H113+H143+H199+H332+H371+H412+H486+H570+H643+H705</f>
        <v>290665.3999999999</v>
      </c>
    </row>
    <row r="10" spans="1:8" s="58" customFormat="1" ht="64.5" customHeight="1">
      <c r="A10" s="87">
        <v>2100</v>
      </c>
      <c r="B10" s="88" t="s">
        <v>293</v>
      </c>
      <c r="C10" s="170">
        <v>0</v>
      </c>
      <c r="D10" s="171">
        <v>0</v>
      </c>
      <c r="E10" s="91" t="s">
        <v>621</v>
      </c>
      <c r="F10" s="92">
        <f>G10+H10</f>
        <v>257377.77</v>
      </c>
      <c r="G10" s="93">
        <f>G12+G47+G57+G76+G82+G88+G97+G103</f>
        <v>252377.77</v>
      </c>
      <c r="H10" s="94">
        <f>H12</f>
        <v>5000</v>
      </c>
    </row>
    <row r="11" spans="1:8" ht="17.25">
      <c r="A11" s="96"/>
      <c r="B11" s="88"/>
      <c r="C11" s="170"/>
      <c r="D11" s="171"/>
      <c r="E11" s="97" t="s">
        <v>602</v>
      </c>
      <c r="F11" s="443"/>
      <c r="G11" s="448"/>
      <c r="H11" s="453"/>
    </row>
    <row r="12" spans="1:8" s="12" customFormat="1" ht="46.5" customHeight="1">
      <c r="A12" s="98">
        <v>2110</v>
      </c>
      <c r="B12" s="88" t="s">
        <v>293</v>
      </c>
      <c r="C12" s="172">
        <v>1</v>
      </c>
      <c r="D12" s="173">
        <v>0</v>
      </c>
      <c r="E12" s="101" t="s">
        <v>603</v>
      </c>
      <c r="F12" s="444">
        <f>G12+H12</f>
        <v>231522.9</v>
      </c>
      <c r="G12" s="449">
        <f>G14</f>
        <v>226522.9</v>
      </c>
      <c r="H12" s="454">
        <f>H14</f>
        <v>5000</v>
      </c>
    </row>
    <row r="13" spans="1:8" s="12" customFormat="1" ht="17.25">
      <c r="A13" s="98"/>
      <c r="B13" s="88"/>
      <c r="C13" s="172"/>
      <c r="D13" s="173"/>
      <c r="E13" s="97" t="s">
        <v>604</v>
      </c>
      <c r="F13" s="444"/>
      <c r="G13" s="449"/>
      <c r="H13" s="454"/>
    </row>
    <row r="14" spans="1:8" ht="27">
      <c r="A14" s="98">
        <v>2111</v>
      </c>
      <c r="B14" s="103" t="s">
        <v>293</v>
      </c>
      <c r="C14" s="174">
        <v>1</v>
      </c>
      <c r="D14" s="175">
        <v>1</v>
      </c>
      <c r="E14" s="97" t="s">
        <v>605</v>
      </c>
      <c r="F14" s="445">
        <f>G14+H14</f>
        <v>231522.9</v>
      </c>
      <c r="G14" s="450">
        <f>SUM(G16:G35)</f>
        <v>226522.9</v>
      </c>
      <c r="H14" s="455">
        <f>H36+H37+H38</f>
        <v>5000</v>
      </c>
    </row>
    <row r="15" spans="1:8" ht="40.5">
      <c r="A15" s="98"/>
      <c r="B15" s="103"/>
      <c r="C15" s="174"/>
      <c r="D15" s="175"/>
      <c r="E15" s="97" t="s">
        <v>620</v>
      </c>
      <c r="F15" s="445"/>
      <c r="G15" s="450"/>
      <c r="H15" s="455"/>
    </row>
    <row r="16" spans="1:8" ht="17.25">
      <c r="A16" s="98"/>
      <c r="B16" s="103"/>
      <c r="C16" s="174"/>
      <c r="D16" s="175"/>
      <c r="E16" s="435" t="s">
        <v>521</v>
      </c>
      <c r="F16" s="445">
        <f>G16+H16</f>
        <v>148869.8</v>
      </c>
      <c r="G16" s="450">
        <f>144044+3942.8+883</f>
        <v>148869.8</v>
      </c>
      <c r="H16" s="455"/>
    </row>
    <row r="17" spans="1:8" ht="27">
      <c r="A17" s="98"/>
      <c r="B17" s="103"/>
      <c r="C17" s="174"/>
      <c r="D17" s="175"/>
      <c r="E17" s="435" t="s">
        <v>522</v>
      </c>
      <c r="F17" s="445">
        <f aca="true" t="shared" si="0" ref="F17:F38">G17+H17</f>
        <v>39960</v>
      </c>
      <c r="G17" s="450">
        <v>39960</v>
      </c>
      <c r="H17" s="455"/>
    </row>
    <row r="18" spans="1:8" ht="17.25">
      <c r="A18" s="98"/>
      <c r="B18" s="103"/>
      <c r="C18" s="174"/>
      <c r="D18" s="175"/>
      <c r="E18" s="435" t="s">
        <v>526</v>
      </c>
      <c r="F18" s="445">
        <f t="shared" si="0"/>
        <v>0</v>
      </c>
      <c r="G18" s="450"/>
      <c r="H18" s="455"/>
    </row>
    <row r="19" spans="1:8" ht="17.25">
      <c r="A19" s="98"/>
      <c r="B19" s="103"/>
      <c r="C19" s="174"/>
      <c r="D19" s="175"/>
      <c r="E19" s="435" t="s">
        <v>527</v>
      </c>
      <c r="F19" s="445">
        <f t="shared" si="0"/>
        <v>5437</v>
      </c>
      <c r="G19" s="450">
        <v>5437</v>
      </c>
      <c r="H19" s="455"/>
    </row>
    <row r="20" spans="1:8" ht="17.25">
      <c r="A20" s="98"/>
      <c r="B20" s="103"/>
      <c r="C20" s="174"/>
      <c r="D20" s="175"/>
      <c r="E20" s="435" t="s">
        <v>528</v>
      </c>
      <c r="F20" s="445">
        <f t="shared" si="0"/>
        <v>2680</v>
      </c>
      <c r="G20" s="450">
        <v>2680</v>
      </c>
      <c r="H20" s="455"/>
    </row>
    <row r="21" spans="1:8" ht="17.25">
      <c r="A21" s="98"/>
      <c r="B21" s="103"/>
      <c r="C21" s="174"/>
      <c r="D21" s="175"/>
      <c r="E21" s="435" t="s">
        <v>529</v>
      </c>
      <c r="F21" s="445">
        <f t="shared" si="0"/>
        <v>3624</v>
      </c>
      <c r="G21" s="450">
        <v>3624</v>
      </c>
      <c r="H21" s="455"/>
    </row>
    <row r="22" spans="1:8" ht="17.25">
      <c r="A22" s="98"/>
      <c r="B22" s="103"/>
      <c r="C22" s="174"/>
      <c r="D22" s="175"/>
      <c r="E22" s="435" t="s">
        <v>530</v>
      </c>
      <c r="F22" s="445">
        <f t="shared" si="0"/>
        <v>944</v>
      </c>
      <c r="G22" s="450">
        <v>944</v>
      </c>
      <c r="H22" s="455"/>
    </row>
    <row r="23" spans="1:8" ht="17.25">
      <c r="A23" s="98"/>
      <c r="B23" s="103"/>
      <c r="C23" s="174"/>
      <c r="D23" s="175"/>
      <c r="E23" s="435" t="s">
        <v>531</v>
      </c>
      <c r="F23" s="445">
        <f t="shared" si="0"/>
        <v>900</v>
      </c>
      <c r="G23" s="450">
        <v>900</v>
      </c>
      <c r="H23" s="455"/>
    </row>
    <row r="24" spans="1:8" ht="17.25">
      <c r="A24" s="98"/>
      <c r="B24" s="103"/>
      <c r="C24" s="174"/>
      <c r="D24" s="175"/>
      <c r="E24" s="435" t="s">
        <v>533</v>
      </c>
      <c r="F24" s="445">
        <f t="shared" si="0"/>
        <v>660</v>
      </c>
      <c r="G24" s="450">
        <v>660</v>
      </c>
      <c r="H24" s="455"/>
    </row>
    <row r="25" spans="1:8" ht="17.25">
      <c r="A25" s="98"/>
      <c r="B25" s="103"/>
      <c r="C25" s="174"/>
      <c r="D25" s="175"/>
      <c r="E25" s="483" t="s">
        <v>127</v>
      </c>
      <c r="F25" s="445">
        <f t="shared" si="0"/>
        <v>300</v>
      </c>
      <c r="G25" s="450">
        <v>300</v>
      </c>
      <c r="H25" s="455"/>
    </row>
    <row r="26" spans="1:8" ht="17.25">
      <c r="A26" s="98"/>
      <c r="B26" s="103"/>
      <c r="C26" s="174"/>
      <c r="D26" s="175"/>
      <c r="E26" s="435" t="s">
        <v>128</v>
      </c>
      <c r="F26" s="445">
        <f t="shared" si="0"/>
        <v>200</v>
      </c>
      <c r="G26" s="450">
        <f>200</f>
        <v>200</v>
      </c>
      <c r="H26" s="455"/>
    </row>
    <row r="27" spans="1:8" ht="17.25">
      <c r="A27" s="98"/>
      <c r="B27" s="103"/>
      <c r="C27" s="174"/>
      <c r="D27" s="175"/>
      <c r="E27" s="435" t="s">
        <v>126</v>
      </c>
      <c r="F27" s="445">
        <f t="shared" si="0"/>
        <v>465</v>
      </c>
      <c r="G27" s="450">
        <v>465</v>
      </c>
      <c r="H27" s="455"/>
    </row>
    <row r="28" spans="1:8" ht="17.25">
      <c r="A28" s="98"/>
      <c r="B28" s="103"/>
      <c r="C28" s="174"/>
      <c r="D28" s="175"/>
      <c r="E28" s="435" t="s">
        <v>129</v>
      </c>
      <c r="F28" s="445">
        <f t="shared" si="0"/>
        <v>1000</v>
      </c>
      <c r="G28" s="450">
        <v>1000</v>
      </c>
      <c r="H28" s="455"/>
    </row>
    <row r="29" spans="1:8" ht="27">
      <c r="A29" s="98"/>
      <c r="B29" s="103"/>
      <c r="C29" s="174"/>
      <c r="D29" s="175"/>
      <c r="E29" s="435" t="s">
        <v>133</v>
      </c>
      <c r="F29" s="445">
        <f t="shared" si="0"/>
        <v>2558</v>
      </c>
      <c r="G29" s="450">
        <f>408+950+1200</f>
        <v>2558</v>
      </c>
      <c r="H29" s="455"/>
    </row>
    <row r="30" spans="1:8" ht="17.25">
      <c r="A30" s="98"/>
      <c r="B30" s="103"/>
      <c r="C30" s="174"/>
      <c r="D30" s="175"/>
      <c r="E30" s="435" t="s">
        <v>134</v>
      </c>
      <c r="F30" s="445">
        <f t="shared" si="0"/>
        <v>2090</v>
      </c>
      <c r="G30" s="450">
        <f>990+300+800</f>
        <v>2090</v>
      </c>
      <c r="H30" s="455"/>
    </row>
    <row r="31" spans="1:8" ht="17.25">
      <c r="A31" s="98"/>
      <c r="B31" s="103"/>
      <c r="C31" s="174"/>
      <c r="D31" s="175"/>
      <c r="E31" s="435" t="s">
        <v>137</v>
      </c>
      <c r="F31" s="445">
        <f t="shared" si="0"/>
        <v>7860</v>
      </c>
      <c r="G31" s="450">
        <v>7860</v>
      </c>
      <c r="H31" s="455"/>
    </row>
    <row r="32" spans="1:8" ht="17.25">
      <c r="A32" s="98"/>
      <c r="B32" s="103"/>
      <c r="C32" s="174"/>
      <c r="D32" s="175"/>
      <c r="E32" s="484" t="s">
        <v>794</v>
      </c>
      <c r="F32" s="445">
        <f t="shared" si="0"/>
        <v>1000</v>
      </c>
      <c r="G32" s="450">
        <v>1000</v>
      </c>
      <c r="H32" s="455"/>
    </row>
    <row r="33" spans="1:8" ht="17.25">
      <c r="A33" s="98"/>
      <c r="B33" s="103"/>
      <c r="C33" s="174"/>
      <c r="D33" s="175"/>
      <c r="E33" s="435" t="s">
        <v>140</v>
      </c>
      <c r="F33" s="445">
        <f t="shared" si="0"/>
        <v>4631.1</v>
      </c>
      <c r="G33" s="450">
        <f>912+900+800+1019.1+1000</f>
        <v>4631.1</v>
      </c>
      <c r="H33" s="455"/>
    </row>
    <row r="34" spans="1:8" ht="17.25">
      <c r="A34" s="98"/>
      <c r="B34" s="103"/>
      <c r="C34" s="174"/>
      <c r="D34" s="175"/>
      <c r="E34" s="435" t="s">
        <v>141</v>
      </c>
      <c r="F34" s="445">
        <f>G34</f>
        <v>3200</v>
      </c>
      <c r="G34" s="450">
        <f>700+1500+1000</f>
        <v>3200</v>
      </c>
      <c r="H34" s="455"/>
    </row>
    <row r="35" spans="1:8" ht="28.5" customHeight="1">
      <c r="A35" s="98"/>
      <c r="B35" s="103"/>
      <c r="C35" s="174"/>
      <c r="D35" s="175"/>
      <c r="E35" s="485" t="s">
        <v>198</v>
      </c>
      <c r="F35" s="445">
        <f>G35</f>
        <v>144</v>
      </c>
      <c r="G35" s="450">
        <v>144</v>
      </c>
      <c r="H35" s="455"/>
    </row>
    <row r="36" spans="1:8" ht="17.25">
      <c r="A36" s="98"/>
      <c r="B36" s="103"/>
      <c r="C36" s="174"/>
      <c r="D36" s="175"/>
      <c r="E36" s="435" t="s">
        <v>204</v>
      </c>
      <c r="F36" s="445">
        <f t="shared" si="0"/>
        <v>1000</v>
      </c>
      <c r="G36" s="450"/>
      <c r="H36" s="455">
        <v>1000</v>
      </c>
    </row>
    <row r="37" spans="1:8" ht="17.25">
      <c r="A37" s="98"/>
      <c r="B37" s="103"/>
      <c r="C37" s="174"/>
      <c r="D37" s="175"/>
      <c r="E37" s="435" t="s">
        <v>205</v>
      </c>
      <c r="F37" s="445">
        <f t="shared" si="0"/>
        <v>2000</v>
      </c>
      <c r="G37" s="450"/>
      <c r="H37" s="455">
        <v>2000</v>
      </c>
    </row>
    <row r="38" spans="1:8" ht="17.25">
      <c r="A38" s="98"/>
      <c r="B38" s="103"/>
      <c r="C38" s="174"/>
      <c r="D38" s="175"/>
      <c r="E38" s="435" t="s">
        <v>206</v>
      </c>
      <c r="F38" s="445">
        <f t="shared" si="0"/>
        <v>2000</v>
      </c>
      <c r="G38" s="450"/>
      <c r="H38" s="455">
        <v>2000</v>
      </c>
    </row>
    <row r="39" spans="1:8" ht="17.25">
      <c r="A39" s="98">
        <v>2112</v>
      </c>
      <c r="B39" s="103" t="s">
        <v>293</v>
      </c>
      <c r="C39" s="174">
        <v>1</v>
      </c>
      <c r="D39" s="175">
        <v>2</v>
      </c>
      <c r="E39" s="97" t="s">
        <v>606</v>
      </c>
      <c r="F39" s="445"/>
      <c r="G39" s="450"/>
      <c r="H39" s="455"/>
    </row>
    <row r="40" spans="1:8" ht="40.5">
      <c r="A40" s="98"/>
      <c r="B40" s="103"/>
      <c r="C40" s="174"/>
      <c r="D40" s="175"/>
      <c r="E40" s="97" t="s">
        <v>620</v>
      </c>
      <c r="F40" s="445"/>
      <c r="G40" s="450"/>
      <c r="H40" s="455"/>
    </row>
    <row r="41" spans="1:8" ht="17.25">
      <c r="A41" s="98"/>
      <c r="B41" s="103"/>
      <c r="C41" s="174"/>
      <c r="D41" s="175"/>
      <c r="E41" s="97" t="s">
        <v>224</v>
      </c>
      <c r="F41" s="445"/>
      <c r="G41" s="450"/>
      <c r="H41" s="455"/>
    </row>
    <row r="42" spans="1:8" ht="17.25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17.25">
      <c r="A43" s="98">
        <v>2113</v>
      </c>
      <c r="B43" s="103" t="s">
        <v>293</v>
      </c>
      <c r="C43" s="174">
        <v>1</v>
      </c>
      <c r="D43" s="175">
        <v>3</v>
      </c>
      <c r="E43" s="97" t="s">
        <v>607</v>
      </c>
      <c r="F43" s="445"/>
      <c r="G43" s="450"/>
      <c r="H43" s="455"/>
    </row>
    <row r="44" spans="1:8" ht="40.5">
      <c r="A44" s="98"/>
      <c r="B44" s="103"/>
      <c r="C44" s="174"/>
      <c r="D44" s="175"/>
      <c r="E44" s="97" t="s">
        <v>620</v>
      </c>
      <c r="F44" s="445"/>
      <c r="G44" s="450"/>
      <c r="H44" s="455"/>
    </row>
    <row r="45" spans="1:8" ht="17.25">
      <c r="A45" s="98"/>
      <c r="B45" s="103"/>
      <c r="C45" s="174"/>
      <c r="D45" s="175"/>
      <c r="E45" s="97" t="s">
        <v>224</v>
      </c>
      <c r="F45" s="445"/>
      <c r="G45" s="450"/>
      <c r="H45" s="455"/>
    </row>
    <row r="46" spans="1:8" ht="17.25">
      <c r="A46" s="98"/>
      <c r="B46" s="103"/>
      <c r="C46" s="174"/>
      <c r="D46" s="175"/>
      <c r="E46" s="97" t="s">
        <v>224</v>
      </c>
      <c r="F46" s="445"/>
      <c r="G46" s="450"/>
      <c r="H46" s="455"/>
    </row>
    <row r="47" spans="1:8" ht="21" customHeight="1">
      <c r="A47" s="98">
        <v>2120</v>
      </c>
      <c r="B47" s="88" t="s">
        <v>293</v>
      </c>
      <c r="C47" s="172">
        <v>2</v>
      </c>
      <c r="D47" s="173">
        <v>0</v>
      </c>
      <c r="E47" s="101" t="s">
        <v>608</v>
      </c>
      <c r="F47" s="445"/>
      <c r="G47" s="450"/>
      <c r="H47" s="455"/>
    </row>
    <row r="48" spans="1:8" s="12" customFormat="1" ht="17.25">
      <c r="A48" s="98"/>
      <c r="B48" s="88"/>
      <c r="C48" s="172"/>
      <c r="D48" s="173"/>
      <c r="E48" s="97" t="s">
        <v>604</v>
      </c>
      <c r="F48" s="444"/>
      <c r="G48" s="449"/>
      <c r="H48" s="454"/>
    </row>
    <row r="49" spans="1:8" ht="16.5" customHeight="1">
      <c r="A49" s="98">
        <v>2121</v>
      </c>
      <c r="B49" s="103" t="s">
        <v>293</v>
      </c>
      <c r="C49" s="174">
        <v>2</v>
      </c>
      <c r="D49" s="175">
        <v>1</v>
      </c>
      <c r="E49" s="106" t="s">
        <v>609</v>
      </c>
      <c r="F49" s="445"/>
      <c r="G49" s="450"/>
      <c r="H49" s="455"/>
    </row>
    <row r="50" spans="1:8" ht="40.5">
      <c r="A50" s="98"/>
      <c r="B50" s="103"/>
      <c r="C50" s="174"/>
      <c r="D50" s="175"/>
      <c r="E50" s="97" t="s">
        <v>620</v>
      </c>
      <c r="F50" s="445"/>
      <c r="G50" s="450"/>
      <c r="H50" s="455"/>
    </row>
    <row r="51" spans="1:8" ht="17.25">
      <c r="A51" s="98"/>
      <c r="B51" s="103"/>
      <c r="C51" s="174"/>
      <c r="D51" s="175"/>
      <c r="E51" s="97" t="s">
        <v>224</v>
      </c>
      <c r="F51" s="445"/>
      <c r="G51" s="450"/>
      <c r="H51" s="455"/>
    </row>
    <row r="52" spans="1:8" ht="17.25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27">
      <c r="A53" s="98">
        <v>2122</v>
      </c>
      <c r="B53" s="103" t="s">
        <v>293</v>
      </c>
      <c r="C53" s="174">
        <v>2</v>
      </c>
      <c r="D53" s="175">
        <v>2</v>
      </c>
      <c r="E53" s="97" t="s">
        <v>610</v>
      </c>
      <c r="F53" s="445"/>
      <c r="G53" s="450"/>
      <c r="H53" s="455"/>
    </row>
    <row r="54" spans="1:8" ht="27">
      <c r="A54" s="98"/>
      <c r="B54" s="103"/>
      <c r="C54" s="174"/>
      <c r="D54" s="175"/>
      <c r="E54" s="97" t="s">
        <v>620</v>
      </c>
      <c r="F54" s="445"/>
      <c r="G54" s="450"/>
      <c r="H54" s="455"/>
    </row>
    <row r="55" spans="1:8" ht="17.25">
      <c r="A55" s="98"/>
      <c r="B55" s="103"/>
      <c r="C55" s="174"/>
      <c r="D55" s="175"/>
      <c r="E55" s="97" t="s">
        <v>224</v>
      </c>
      <c r="F55" s="445"/>
      <c r="G55" s="450"/>
      <c r="H55" s="455"/>
    </row>
    <row r="56" spans="1:8" ht="17.25">
      <c r="A56" s="98"/>
      <c r="B56" s="103"/>
      <c r="C56" s="174"/>
      <c r="D56" s="175"/>
      <c r="E56" s="97" t="s">
        <v>224</v>
      </c>
      <c r="F56" s="445"/>
      <c r="G56" s="450"/>
      <c r="H56" s="455"/>
    </row>
    <row r="57" spans="1:8" ht="20.25" customHeight="1">
      <c r="A57" s="98">
        <v>2130</v>
      </c>
      <c r="B57" s="88" t="s">
        <v>293</v>
      </c>
      <c r="C57" s="172">
        <v>3</v>
      </c>
      <c r="D57" s="173">
        <v>0</v>
      </c>
      <c r="E57" s="101" t="s">
        <v>611</v>
      </c>
      <c r="F57" s="445">
        <f>G57</f>
        <v>7888.87</v>
      </c>
      <c r="G57" s="450">
        <f>G59+G63+G67</f>
        <v>7888.87</v>
      </c>
      <c r="H57" s="455"/>
    </row>
    <row r="58" spans="1:8" s="12" customFormat="1" ht="17.25">
      <c r="A58" s="98"/>
      <c r="B58" s="88"/>
      <c r="C58" s="172"/>
      <c r="D58" s="173"/>
      <c r="E58" s="97" t="s">
        <v>604</v>
      </c>
      <c r="F58" s="444"/>
      <c r="G58" s="449"/>
      <c r="H58" s="454"/>
    </row>
    <row r="59" spans="1:8" ht="27">
      <c r="A59" s="98">
        <v>2131</v>
      </c>
      <c r="B59" s="103" t="s">
        <v>293</v>
      </c>
      <c r="C59" s="174">
        <v>3</v>
      </c>
      <c r="D59" s="175">
        <v>1</v>
      </c>
      <c r="E59" s="97" t="s">
        <v>612</v>
      </c>
      <c r="F59" s="445"/>
      <c r="G59" s="450"/>
      <c r="H59" s="455"/>
    </row>
    <row r="60" spans="1:8" ht="27">
      <c r="A60" s="98"/>
      <c r="B60" s="103"/>
      <c r="C60" s="174"/>
      <c r="D60" s="175"/>
      <c r="E60" s="97" t="s">
        <v>620</v>
      </c>
      <c r="F60" s="445"/>
      <c r="G60" s="450"/>
      <c r="H60" s="455"/>
    </row>
    <row r="61" spans="1:8" ht="17.25">
      <c r="A61" s="98"/>
      <c r="B61" s="103"/>
      <c r="C61" s="174"/>
      <c r="D61" s="175"/>
      <c r="E61" s="97" t="s">
        <v>224</v>
      </c>
      <c r="F61" s="445"/>
      <c r="G61" s="450"/>
      <c r="H61" s="455"/>
    </row>
    <row r="62" spans="1:8" ht="17.25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14.25" customHeight="1">
      <c r="A63" s="98">
        <v>2132</v>
      </c>
      <c r="B63" s="103" t="s">
        <v>293</v>
      </c>
      <c r="C63" s="174">
        <v>3</v>
      </c>
      <c r="D63" s="175">
        <v>2</v>
      </c>
      <c r="E63" s="97" t="s">
        <v>613</v>
      </c>
      <c r="F63" s="445"/>
      <c r="G63" s="450"/>
      <c r="H63" s="455"/>
    </row>
    <row r="64" spans="1:8" ht="27">
      <c r="A64" s="98"/>
      <c r="B64" s="103"/>
      <c r="C64" s="174"/>
      <c r="D64" s="175"/>
      <c r="E64" s="97" t="s">
        <v>620</v>
      </c>
      <c r="F64" s="445"/>
      <c r="G64" s="450"/>
      <c r="H64" s="455"/>
    </row>
    <row r="65" spans="1:8" ht="17.25">
      <c r="A65" s="98"/>
      <c r="B65" s="103"/>
      <c r="C65" s="174"/>
      <c r="D65" s="175"/>
      <c r="E65" s="97" t="s">
        <v>224</v>
      </c>
      <c r="F65" s="445"/>
      <c r="G65" s="450"/>
      <c r="H65" s="455"/>
    </row>
    <row r="66" spans="1:8" ht="17.25">
      <c r="A66" s="98"/>
      <c r="B66" s="103"/>
      <c r="C66" s="174"/>
      <c r="D66" s="175"/>
      <c r="E66" s="97" t="s">
        <v>224</v>
      </c>
      <c r="F66" s="445"/>
      <c r="G66" s="450"/>
      <c r="H66" s="455"/>
    </row>
    <row r="67" spans="1:8" ht="17.25">
      <c r="A67" s="98">
        <v>2133</v>
      </c>
      <c r="B67" s="103" t="s">
        <v>293</v>
      </c>
      <c r="C67" s="174">
        <v>3</v>
      </c>
      <c r="D67" s="175">
        <v>3</v>
      </c>
      <c r="E67" s="97" t="s">
        <v>614</v>
      </c>
      <c r="F67" s="445">
        <f>G67</f>
        <v>7888.87</v>
      </c>
      <c r="G67" s="450">
        <f>SUM(G69:G75)</f>
        <v>7888.87</v>
      </c>
      <c r="H67" s="455"/>
    </row>
    <row r="68" spans="1:8" ht="27">
      <c r="A68" s="98"/>
      <c r="B68" s="103"/>
      <c r="C68" s="174"/>
      <c r="D68" s="175"/>
      <c r="E68" s="97" t="s">
        <v>620</v>
      </c>
      <c r="F68" s="445"/>
      <c r="G68" s="450"/>
      <c r="H68" s="455"/>
    </row>
    <row r="69" spans="1:8" ht="17.25">
      <c r="A69" s="98"/>
      <c r="B69" s="103"/>
      <c r="C69" s="174"/>
      <c r="D69" s="175"/>
      <c r="E69" s="435" t="s">
        <v>521</v>
      </c>
      <c r="F69" s="445">
        <f aca="true" t="shared" si="1" ref="F69:F75">G69</f>
        <v>3356.27</v>
      </c>
      <c r="G69" s="450">
        <f>3319+18.77+18.5</f>
        <v>3356.27</v>
      </c>
      <c r="H69" s="455"/>
    </row>
    <row r="70" spans="1:8" ht="17.25">
      <c r="A70" s="98"/>
      <c r="B70" s="103"/>
      <c r="C70" s="174"/>
      <c r="D70" s="175"/>
      <c r="E70" s="436" t="s">
        <v>527</v>
      </c>
      <c r="F70" s="445">
        <f t="shared" si="1"/>
        <v>76</v>
      </c>
      <c r="G70" s="450">
        <f>48.5-18.5+20+26</f>
        <v>76</v>
      </c>
      <c r="H70" s="455"/>
    </row>
    <row r="71" spans="1:8" ht="17.25">
      <c r="A71" s="98"/>
      <c r="B71" s="103"/>
      <c r="C71" s="174"/>
      <c r="D71" s="175"/>
      <c r="E71" s="435" t="s">
        <v>529</v>
      </c>
      <c r="F71" s="445">
        <f t="shared" si="1"/>
        <v>15</v>
      </c>
      <c r="G71" s="450">
        <f>30-15</f>
        <v>15</v>
      </c>
      <c r="H71" s="455"/>
    </row>
    <row r="72" spans="1:8" ht="17.25">
      <c r="A72" s="98"/>
      <c r="B72" s="103"/>
      <c r="C72" s="174"/>
      <c r="D72" s="175"/>
      <c r="E72" s="435" t="s">
        <v>533</v>
      </c>
      <c r="F72" s="445">
        <f t="shared" si="1"/>
        <v>13</v>
      </c>
      <c r="G72" s="450">
        <f>39-26</f>
        <v>13</v>
      </c>
      <c r="H72" s="455"/>
    </row>
    <row r="73" spans="1:8" ht="17.25">
      <c r="A73" s="98"/>
      <c r="B73" s="103"/>
      <c r="C73" s="174"/>
      <c r="D73" s="175"/>
      <c r="E73" s="435" t="s">
        <v>134</v>
      </c>
      <c r="F73" s="445">
        <f>G73</f>
        <v>15</v>
      </c>
      <c r="G73" s="450">
        <v>15</v>
      </c>
      <c r="H73" s="455"/>
    </row>
    <row r="74" spans="1:8" ht="17.25">
      <c r="A74" s="98"/>
      <c r="B74" s="103"/>
      <c r="C74" s="174"/>
      <c r="D74" s="175"/>
      <c r="E74" s="435" t="s">
        <v>124</v>
      </c>
      <c r="F74" s="445">
        <f t="shared" si="1"/>
        <v>933.6</v>
      </c>
      <c r="G74" s="450">
        <v>933.6</v>
      </c>
      <c r="H74" s="455"/>
    </row>
    <row r="75" spans="1:8" ht="17.25">
      <c r="A75" s="98"/>
      <c r="B75" s="103"/>
      <c r="C75" s="174"/>
      <c r="D75" s="175"/>
      <c r="E75" s="483" t="s">
        <v>127</v>
      </c>
      <c r="F75" s="445">
        <f t="shared" si="1"/>
        <v>3480</v>
      </c>
      <c r="G75" s="450">
        <v>3480</v>
      </c>
      <c r="H75" s="455"/>
    </row>
    <row r="76" spans="1:8" ht="21" customHeight="1">
      <c r="A76" s="98">
        <v>2140</v>
      </c>
      <c r="B76" s="88" t="s">
        <v>293</v>
      </c>
      <c r="C76" s="172">
        <v>4</v>
      </c>
      <c r="D76" s="173">
        <v>0</v>
      </c>
      <c r="E76" s="101" t="s">
        <v>615</v>
      </c>
      <c r="F76" s="445"/>
      <c r="G76" s="450"/>
      <c r="H76" s="455"/>
    </row>
    <row r="77" spans="1:8" s="12" customFormat="1" ht="17.25">
      <c r="A77" s="98"/>
      <c r="B77" s="88"/>
      <c r="C77" s="172"/>
      <c r="D77" s="173"/>
      <c r="E77" s="97" t="s">
        <v>604</v>
      </c>
      <c r="F77" s="444"/>
      <c r="G77" s="449"/>
      <c r="H77" s="454"/>
    </row>
    <row r="78" spans="1:8" ht="17.25">
      <c r="A78" s="98">
        <v>2141</v>
      </c>
      <c r="B78" s="103" t="s">
        <v>293</v>
      </c>
      <c r="C78" s="174">
        <v>4</v>
      </c>
      <c r="D78" s="175">
        <v>1</v>
      </c>
      <c r="E78" s="97" t="s">
        <v>616</v>
      </c>
      <c r="F78" s="445"/>
      <c r="G78" s="450"/>
      <c r="H78" s="455"/>
    </row>
    <row r="79" spans="1:8" ht="27">
      <c r="A79" s="98"/>
      <c r="B79" s="103"/>
      <c r="C79" s="174"/>
      <c r="D79" s="175"/>
      <c r="E79" s="97" t="s">
        <v>620</v>
      </c>
      <c r="F79" s="445"/>
      <c r="G79" s="450"/>
      <c r="H79" s="455"/>
    </row>
    <row r="80" spans="1:8" ht="17.25">
      <c r="A80" s="98"/>
      <c r="B80" s="103"/>
      <c r="C80" s="174"/>
      <c r="D80" s="175"/>
      <c r="E80" s="97" t="s">
        <v>224</v>
      </c>
      <c r="F80" s="445"/>
      <c r="G80" s="450"/>
      <c r="H80" s="455"/>
    </row>
    <row r="81" spans="1:8" ht="17.25">
      <c r="A81" s="98"/>
      <c r="B81" s="103"/>
      <c r="C81" s="174"/>
      <c r="D81" s="175"/>
      <c r="E81" s="97" t="s">
        <v>224</v>
      </c>
      <c r="F81" s="445"/>
      <c r="G81" s="450"/>
      <c r="H81" s="455"/>
    </row>
    <row r="82" spans="1:8" ht="31.5" customHeight="1">
      <c r="A82" s="98">
        <v>2150</v>
      </c>
      <c r="B82" s="88" t="s">
        <v>293</v>
      </c>
      <c r="C82" s="172">
        <v>5</v>
      </c>
      <c r="D82" s="173">
        <v>0</v>
      </c>
      <c r="E82" s="101" t="s">
        <v>644</v>
      </c>
      <c r="F82" s="445"/>
      <c r="G82" s="450"/>
      <c r="H82" s="455"/>
    </row>
    <row r="83" spans="1:8" s="12" customFormat="1" ht="10.5" customHeight="1">
      <c r="A83" s="98"/>
      <c r="B83" s="88"/>
      <c r="C83" s="172"/>
      <c r="D83" s="173"/>
      <c r="E83" s="97" t="s">
        <v>604</v>
      </c>
      <c r="F83" s="444"/>
      <c r="G83" s="449"/>
      <c r="H83" s="454"/>
    </row>
    <row r="84" spans="1:8" ht="27">
      <c r="A84" s="98">
        <v>2151</v>
      </c>
      <c r="B84" s="103" t="s">
        <v>293</v>
      </c>
      <c r="C84" s="174">
        <v>5</v>
      </c>
      <c r="D84" s="175">
        <v>1</v>
      </c>
      <c r="E84" s="97" t="s">
        <v>645</v>
      </c>
      <c r="F84" s="445"/>
      <c r="G84" s="450"/>
      <c r="H84" s="455"/>
    </row>
    <row r="85" spans="1:8" ht="27">
      <c r="A85" s="98"/>
      <c r="B85" s="103"/>
      <c r="C85" s="174"/>
      <c r="D85" s="175"/>
      <c r="E85" s="97" t="s">
        <v>620</v>
      </c>
      <c r="F85" s="445"/>
      <c r="G85" s="450"/>
      <c r="H85" s="455"/>
    </row>
    <row r="86" spans="1:8" ht="17.25">
      <c r="A86" s="98"/>
      <c r="B86" s="103"/>
      <c r="C86" s="174"/>
      <c r="D86" s="175"/>
      <c r="E86" s="97" t="s">
        <v>224</v>
      </c>
      <c r="F86" s="445"/>
      <c r="G86" s="450"/>
      <c r="H86" s="455"/>
    </row>
    <row r="87" spans="1:8" ht="17.25">
      <c r="A87" s="98"/>
      <c r="B87" s="103"/>
      <c r="C87" s="174"/>
      <c r="D87" s="175"/>
      <c r="E87" s="97" t="s">
        <v>224</v>
      </c>
      <c r="F87" s="445"/>
      <c r="G87" s="450"/>
      <c r="H87" s="455"/>
    </row>
    <row r="88" spans="1:8" ht="33.75" customHeight="1">
      <c r="A88" s="98">
        <v>2160</v>
      </c>
      <c r="B88" s="88" t="s">
        <v>293</v>
      </c>
      <c r="C88" s="172">
        <v>6</v>
      </c>
      <c r="D88" s="173">
        <v>0</v>
      </c>
      <c r="E88" s="101" t="s">
        <v>646</v>
      </c>
      <c r="F88" s="445">
        <f>G88</f>
        <v>17966</v>
      </c>
      <c r="G88" s="450">
        <f>G90</f>
        <v>17966</v>
      </c>
      <c r="H88" s="455"/>
    </row>
    <row r="89" spans="1:8" s="12" customFormat="1" ht="17.25">
      <c r="A89" s="98"/>
      <c r="B89" s="88"/>
      <c r="C89" s="172"/>
      <c r="D89" s="173"/>
      <c r="E89" s="97" t="s">
        <v>604</v>
      </c>
      <c r="F89" s="444"/>
      <c r="G89" s="449"/>
      <c r="H89" s="454"/>
    </row>
    <row r="90" spans="1:8" ht="27">
      <c r="A90" s="98">
        <v>2161</v>
      </c>
      <c r="B90" s="103" t="s">
        <v>293</v>
      </c>
      <c r="C90" s="174">
        <v>6</v>
      </c>
      <c r="D90" s="175">
        <v>1</v>
      </c>
      <c r="E90" s="97" t="s">
        <v>647</v>
      </c>
      <c r="F90" s="445">
        <f>G90</f>
        <v>17966</v>
      </c>
      <c r="G90" s="450">
        <f>SUM(G92:G96)</f>
        <v>17966</v>
      </c>
      <c r="H90" s="455"/>
    </row>
    <row r="91" spans="1:8" ht="27">
      <c r="A91" s="98"/>
      <c r="B91" s="103"/>
      <c r="C91" s="174"/>
      <c r="D91" s="175"/>
      <c r="E91" s="97" t="s">
        <v>620</v>
      </c>
      <c r="F91" s="445"/>
      <c r="G91" s="450"/>
      <c r="H91" s="455"/>
    </row>
    <row r="92" spans="1:8" ht="17.25">
      <c r="A92" s="98"/>
      <c r="B92" s="103"/>
      <c r="C92" s="174"/>
      <c r="D92" s="175"/>
      <c r="E92" s="435" t="s">
        <v>126</v>
      </c>
      <c r="F92" s="445">
        <f>G92</f>
        <v>600</v>
      </c>
      <c r="G92" s="450">
        <v>600</v>
      </c>
      <c r="H92" s="455"/>
    </row>
    <row r="93" spans="1:8" ht="17.25">
      <c r="A93" s="98"/>
      <c r="B93" s="103"/>
      <c r="C93" s="174"/>
      <c r="D93" s="175"/>
      <c r="E93" s="435" t="s">
        <v>131</v>
      </c>
      <c r="F93" s="445">
        <f>G93</f>
        <v>3000</v>
      </c>
      <c r="G93" s="450">
        <v>3000</v>
      </c>
      <c r="H93" s="455"/>
    </row>
    <row r="94" spans="1:8" ht="17.25">
      <c r="A94" s="98"/>
      <c r="B94" s="103"/>
      <c r="C94" s="174"/>
      <c r="D94" s="175"/>
      <c r="E94" s="412" t="s">
        <v>755</v>
      </c>
      <c r="F94" s="445">
        <f>G94</f>
        <v>366</v>
      </c>
      <c r="G94" s="450">
        <v>366</v>
      </c>
      <c r="H94" s="455"/>
    </row>
    <row r="95" spans="1:8" ht="30" customHeight="1">
      <c r="A95" s="98"/>
      <c r="B95" s="103"/>
      <c r="C95" s="174"/>
      <c r="D95" s="175"/>
      <c r="E95" s="412" t="s">
        <v>793</v>
      </c>
      <c r="F95" s="445">
        <f>G95</f>
        <v>10000</v>
      </c>
      <c r="G95" s="450">
        <v>10000</v>
      </c>
      <c r="H95" s="455"/>
    </row>
    <row r="96" spans="1:8" ht="17.25">
      <c r="A96" s="98"/>
      <c r="B96" s="103"/>
      <c r="C96" s="174"/>
      <c r="D96" s="175"/>
      <c r="E96" s="435" t="s">
        <v>193</v>
      </c>
      <c r="F96" s="445">
        <f>G96</f>
        <v>4000</v>
      </c>
      <c r="G96" s="450">
        <v>4000</v>
      </c>
      <c r="H96" s="455"/>
    </row>
    <row r="97" spans="1:8" ht="17.25">
      <c r="A97" s="98">
        <v>2170</v>
      </c>
      <c r="B97" s="88" t="s">
        <v>293</v>
      </c>
      <c r="C97" s="172">
        <v>7</v>
      </c>
      <c r="D97" s="173">
        <v>0</v>
      </c>
      <c r="E97" s="101" t="s">
        <v>648</v>
      </c>
      <c r="F97" s="445"/>
      <c r="G97" s="450"/>
      <c r="H97" s="455"/>
    </row>
    <row r="98" spans="1:8" s="12" customFormat="1" ht="17.25">
      <c r="A98" s="98"/>
      <c r="B98" s="88"/>
      <c r="C98" s="172"/>
      <c r="D98" s="173"/>
      <c r="E98" s="97" t="s">
        <v>604</v>
      </c>
      <c r="F98" s="444"/>
      <c r="G98" s="449"/>
      <c r="H98" s="454"/>
    </row>
    <row r="99" spans="1:8" ht="17.25">
      <c r="A99" s="98">
        <v>2171</v>
      </c>
      <c r="B99" s="103" t="s">
        <v>293</v>
      </c>
      <c r="C99" s="174">
        <v>7</v>
      </c>
      <c r="D99" s="175">
        <v>1</v>
      </c>
      <c r="E99" s="97" t="s">
        <v>648</v>
      </c>
      <c r="F99" s="445"/>
      <c r="G99" s="450"/>
      <c r="H99" s="455"/>
    </row>
    <row r="100" spans="1:8" ht="27">
      <c r="A100" s="98"/>
      <c r="B100" s="103"/>
      <c r="C100" s="174"/>
      <c r="D100" s="175"/>
      <c r="E100" s="97" t="s">
        <v>620</v>
      </c>
      <c r="F100" s="445"/>
      <c r="G100" s="450"/>
      <c r="H100" s="455"/>
    </row>
    <row r="101" spans="1:8" ht="17.25">
      <c r="A101" s="98"/>
      <c r="B101" s="103"/>
      <c r="C101" s="174"/>
      <c r="D101" s="175"/>
      <c r="E101" s="97" t="s">
        <v>224</v>
      </c>
      <c r="F101" s="445"/>
      <c r="G101" s="450"/>
      <c r="H101" s="455"/>
    </row>
    <row r="102" spans="1:8" ht="17.25">
      <c r="A102" s="98"/>
      <c r="B102" s="103"/>
      <c r="C102" s="174"/>
      <c r="D102" s="175"/>
      <c r="E102" s="97" t="s">
        <v>224</v>
      </c>
      <c r="F102" s="445"/>
      <c r="G102" s="450"/>
      <c r="H102" s="455"/>
    </row>
    <row r="103" spans="1:8" ht="29.25" customHeight="1">
      <c r="A103" s="98">
        <v>2180</v>
      </c>
      <c r="B103" s="88" t="s">
        <v>293</v>
      </c>
      <c r="C103" s="172">
        <v>8</v>
      </c>
      <c r="D103" s="173">
        <v>0</v>
      </c>
      <c r="E103" s="101" t="s">
        <v>649</v>
      </c>
      <c r="F103" s="445"/>
      <c r="G103" s="450"/>
      <c r="H103" s="455"/>
    </row>
    <row r="104" spans="1:8" s="12" customFormat="1" ht="10.5" customHeight="1">
      <c r="A104" s="98"/>
      <c r="B104" s="88"/>
      <c r="C104" s="172"/>
      <c r="D104" s="173"/>
      <c r="E104" s="97" t="s">
        <v>604</v>
      </c>
      <c r="F104" s="444"/>
      <c r="G104" s="449"/>
      <c r="H104" s="454"/>
    </row>
    <row r="105" spans="1:8" ht="27">
      <c r="A105" s="98">
        <v>2181</v>
      </c>
      <c r="B105" s="103" t="s">
        <v>293</v>
      </c>
      <c r="C105" s="174">
        <v>8</v>
      </c>
      <c r="D105" s="175">
        <v>1</v>
      </c>
      <c r="E105" s="97" t="s">
        <v>649</v>
      </c>
      <c r="F105" s="445"/>
      <c r="G105" s="450"/>
      <c r="H105" s="455"/>
    </row>
    <row r="106" spans="1:8" ht="17.25">
      <c r="A106" s="98"/>
      <c r="B106" s="103"/>
      <c r="C106" s="174"/>
      <c r="D106" s="175"/>
      <c r="E106" s="107" t="s">
        <v>604</v>
      </c>
      <c r="F106" s="445"/>
      <c r="G106" s="450"/>
      <c r="H106" s="455"/>
    </row>
    <row r="107" spans="1:8" ht="17.25">
      <c r="A107" s="98">
        <v>2182</v>
      </c>
      <c r="B107" s="103" t="s">
        <v>293</v>
      </c>
      <c r="C107" s="174">
        <v>8</v>
      </c>
      <c r="D107" s="175">
        <v>1</v>
      </c>
      <c r="E107" s="107" t="s">
        <v>650</v>
      </c>
      <c r="F107" s="445"/>
      <c r="G107" s="450"/>
      <c r="H107" s="455"/>
    </row>
    <row r="108" spans="1:8" ht="17.25">
      <c r="A108" s="98">
        <v>2183</v>
      </c>
      <c r="B108" s="103" t="s">
        <v>293</v>
      </c>
      <c r="C108" s="174">
        <v>8</v>
      </c>
      <c r="D108" s="175">
        <v>1</v>
      </c>
      <c r="E108" s="107" t="s">
        <v>651</v>
      </c>
      <c r="F108" s="445"/>
      <c r="G108" s="450"/>
      <c r="H108" s="455"/>
    </row>
    <row r="109" spans="1:8" ht="27">
      <c r="A109" s="98">
        <v>2184</v>
      </c>
      <c r="B109" s="103" t="s">
        <v>293</v>
      </c>
      <c r="C109" s="174">
        <v>8</v>
      </c>
      <c r="D109" s="175">
        <v>1</v>
      </c>
      <c r="E109" s="107" t="s">
        <v>652</v>
      </c>
      <c r="F109" s="445"/>
      <c r="G109" s="450"/>
      <c r="H109" s="455"/>
    </row>
    <row r="110" spans="1:8" ht="27">
      <c r="A110" s="98"/>
      <c r="B110" s="103"/>
      <c r="C110" s="174"/>
      <c r="D110" s="175"/>
      <c r="E110" s="97" t="s">
        <v>620</v>
      </c>
      <c r="F110" s="445"/>
      <c r="G110" s="450"/>
      <c r="H110" s="455"/>
    </row>
    <row r="111" spans="1:8" ht="17.25">
      <c r="A111" s="98"/>
      <c r="B111" s="103"/>
      <c r="C111" s="174"/>
      <c r="D111" s="175"/>
      <c r="E111" s="97" t="s">
        <v>224</v>
      </c>
      <c r="F111" s="445"/>
      <c r="G111" s="450"/>
      <c r="H111" s="455"/>
    </row>
    <row r="112" spans="1:8" ht="17.25">
      <c r="A112" s="98"/>
      <c r="B112" s="103"/>
      <c r="C112" s="174"/>
      <c r="D112" s="175"/>
      <c r="E112" s="97" t="s">
        <v>224</v>
      </c>
      <c r="F112" s="445"/>
      <c r="G112" s="450"/>
      <c r="H112" s="455"/>
    </row>
    <row r="113" spans="1:8" s="58" customFormat="1" ht="40.5" customHeight="1">
      <c r="A113" s="108">
        <v>2200</v>
      </c>
      <c r="B113" s="88" t="s">
        <v>294</v>
      </c>
      <c r="C113" s="172">
        <v>0</v>
      </c>
      <c r="D113" s="173">
        <v>0</v>
      </c>
      <c r="E113" s="91" t="s">
        <v>622</v>
      </c>
      <c r="F113" s="109">
        <f>G113</f>
        <v>300</v>
      </c>
      <c r="G113" s="110">
        <f>G115+G121+G127+G133+G137</f>
        <v>300</v>
      </c>
      <c r="H113" s="111"/>
    </row>
    <row r="114" spans="1:8" ht="11.25" customHeight="1">
      <c r="A114" s="96"/>
      <c r="B114" s="88"/>
      <c r="C114" s="170"/>
      <c r="D114" s="171"/>
      <c r="E114" s="97" t="s">
        <v>602</v>
      </c>
      <c r="F114" s="443"/>
      <c r="G114" s="448"/>
      <c r="H114" s="453"/>
    </row>
    <row r="115" spans="1:8" ht="17.25">
      <c r="A115" s="98">
        <v>2210</v>
      </c>
      <c r="B115" s="88" t="s">
        <v>294</v>
      </c>
      <c r="C115" s="174">
        <v>1</v>
      </c>
      <c r="D115" s="175">
        <v>0</v>
      </c>
      <c r="E115" s="101" t="s">
        <v>653</v>
      </c>
      <c r="F115" s="445"/>
      <c r="G115" s="450"/>
      <c r="H115" s="455"/>
    </row>
    <row r="116" spans="1:8" s="12" customFormat="1" ht="10.5" customHeight="1">
      <c r="A116" s="98"/>
      <c r="B116" s="88"/>
      <c r="C116" s="172"/>
      <c r="D116" s="173"/>
      <c r="E116" s="97" t="s">
        <v>604</v>
      </c>
      <c r="F116" s="444"/>
      <c r="G116" s="449"/>
      <c r="H116" s="454"/>
    </row>
    <row r="117" spans="1:8" ht="17.25">
      <c r="A117" s="98">
        <v>2211</v>
      </c>
      <c r="B117" s="103" t="s">
        <v>294</v>
      </c>
      <c r="C117" s="174">
        <v>1</v>
      </c>
      <c r="D117" s="175">
        <v>1</v>
      </c>
      <c r="E117" s="97" t="s">
        <v>654</v>
      </c>
      <c r="F117" s="445"/>
      <c r="G117" s="450"/>
      <c r="H117" s="455"/>
    </row>
    <row r="118" spans="1:8" ht="27">
      <c r="A118" s="98"/>
      <c r="B118" s="103"/>
      <c r="C118" s="174"/>
      <c r="D118" s="175"/>
      <c r="E118" s="97" t="s">
        <v>620</v>
      </c>
      <c r="F118" s="445"/>
      <c r="G118" s="450"/>
      <c r="H118" s="455"/>
    </row>
    <row r="119" spans="1:8" ht="17.25">
      <c r="A119" s="98"/>
      <c r="B119" s="103"/>
      <c r="C119" s="174"/>
      <c r="D119" s="175"/>
      <c r="E119" s="97" t="s">
        <v>224</v>
      </c>
      <c r="F119" s="445"/>
      <c r="G119" s="450"/>
      <c r="H119" s="455"/>
    </row>
    <row r="120" spans="1:8" ht="17.25">
      <c r="A120" s="98"/>
      <c r="B120" s="103"/>
      <c r="C120" s="174"/>
      <c r="D120" s="175"/>
      <c r="E120" s="97" t="s">
        <v>224</v>
      </c>
      <c r="F120" s="445"/>
      <c r="G120" s="450"/>
      <c r="H120" s="455"/>
    </row>
    <row r="121" spans="1:8" ht="17.25">
      <c r="A121" s="98">
        <v>2220</v>
      </c>
      <c r="B121" s="88" t="s">
        <v>294</v>
      </c>
      <c r="C121" s="172">
        <v>2</v>
      </c>
      <c r="D121" s="173">
        <v>0</v>
      </c>
      <c r="E121" s="101" t="s">
        <v>655</v>
      </c>
      <c r="F121" s="445">
        <f>G121</f>
        <v>300</v>
      </c>
      <c r="G121" s="450">
        <f>G123</f>
        <v>300</v>
      </c>
      <c r="H121" s="455"/>
    </row>
    <row r="122" spans="1:8" s="12" customFormat="1" ht="10.5" customHeight="1">
      <c r="A122" s="98"/>
      <c r="B122" s="88"/>
      <c r="C122" s="172"/>
      <c r="D122" s="173"/>
      <c r="E122" s="97" t="s">
        <v>604</v>
      </c>
      <c r="F122" s="444"/>
      <c r="G122" s="449"/>
      <c r="H122" s="454"/>
    </row>
    <row r="123" spans="1:8" ht="17.25">
      <c r="A123" s="98">
        <v>2221</v>
      </c>
      <c r="B123" s="103" t="s">
        <v>294</v>
      </c>
      <c r="C123" s="174">
        <v>2</v>
      </c>
      <c r="D123" s="175">
        <v>1</v>
      </c>
      <c r="E123" s="97" t="s">
        <v>656</v>
      </c>
      <c r="F123" s="445">
        <f>G123</f>
        <v>300</v>
      </c>
      <c r="G123" s="450">
        <f>G125</f>
        <v>300</v>
      </c>
      <c r="H123" s="455"/>
    </row>
    <row r="124" spans="1:8" ht="27">
      <c r="A124" s="98"/>
      <c r="B124" s="103"/>
      <c r="C124" s="174"/>
      <c r="D124" s="175"/>
      <c r="E124" s="97" t="s">
        <v>620</v>
      </c>
      <c r="F124" s="445"/>
      <c r="G124" s="450"/>
      <c r="H124" s="455"/>
    </row>
    <row r="125" spans="1:8" ht="17.25">
      <c r="A125" s="98"/>
      <c r="B125" s="103"/>
      <c r="C125" s="174"/>
      <c r="D125" s="175"/>
      <c r="E125" s="435" t="s">
        <v>141</v>
      </c>
      <c r="F125" s="445">
        <f>G125</f>
        <v>300</v>
      </c>
      <c r="G125" s="450">
        <v>300</v>
      </c>
      <c r="H125" s="455"/>
    </row>
    <row r="126" spans="1:8" ht="17.25">
      <c r="A126" s="98"/>
      <c r="B126" s="103"/>
      <c r="C126" s="174"/>
      <c r="D126" s="175"/>
      <c r="E126" s="97" t="s">
        <v>224</v>
      </c>
      <c r="F126" s="445"/>
      <c r="G126" s="450"/>
      <c r="H126" s="455"/>
    </row>
    <row r="127" spans="1:8" ht="17.25">
      <c r="A127" s="98">
        <v>2230</v>
      </c>
      <c r="B127" s="88" t="s">
        <v>294</v>
      </c>
      <c r="C127" s="174">
        <v>3</v>
      </c>
      <c r="D127" s="175">
        <v>0</v>
      </c>
      <c r="E127" s="101" t="s">
        <v>657</v>
      </c>
      <c r="F127" s="445"/>
      <c r="G127" s="450"/>
      <c r="H127" s="455"/>
    </row>
    <row r="128" spans="1:8" s="12" customFormat="1" ht="10.5" customHeight="1">
      <c r="A128" s="98"/>
      <c r="B128" s="88"/>
      <c r="C128" s="172"/>
      <c r="D128" s="173"/>
      <c r="E128" s="97" t="s">
        <v>604</v>
      </c>
      <c r="F128" s="444"/>
      <c r="G128" s="449"/>
      <c r="H128" s="454"/>
    </row>
    <row r="129" spans="1:8" ht="17.25">
      <c r="A129" s="98">
        <v>2231</v>
      </c>
      <c r="B129" s="103" t="s">
        <v>294</v>
      </c>
      <c r="C129" s="174">
        <v>3</v>
      </c>
      <c r="D129" s="175">
        <v>1</v>
      </c>
      <c r="E129" s="97" t="s">
        <v>658</v>
      </c>
      <c r="F129" s="445"/>
      <c r="G129" s="450"/>
      <c r="H129" s="455"/>
    </row>
    <row r="130" spans="1:8" ht="27">
      <c r="A130" s="98"/>
      <c r="B130" s="103"/>
      <c r="C130" s="174"/>
      <c r="D130" s="175"/>
      <c r="E130" s="97" t="s">
        <v>620</v>
      </c>
      <c r="F130" s="445"/>
      <c r="G130" s="450"/>
      <c r="H130" s="455"/>
    </row>
    <row r="131" spans="1:8" ht="17.25">
      <c r="A131" s="98"/>
      <c r="B131" s="103"/>
      <c r="C131" s="174"/>
      <c r="D131" s="175"/>
      <c r="E131" s="97" t="s">
        <v>224</v>
      </c>
      <c r="F131" s="445"/>
      <c r="G131" s="450"/>
      <c r="H131" s="455"/>
    </row>
    <row r="132" spans="1:8" ht="17.25">
      <c r="A132" s="98"/>
      <c r="B132" s="103"/>
      <c r="C132" s="174"/>
      <c r="D132" s="175"/>
      <c r="E132" s="97" t="s">
        <v>224</v>
      </c>
      <c r="F132" s="445"/>
      <c r="G132" s="450"/>
      <c r="H132" s="455"/>
    </row>
    <row r="133" spans="1:8" ht="27">
      <c r="A133" s="98">
        <v>2240</v>
      </c>
      <c r="B133" s="88" t="s">
        <v>294</v>
      </c>
      <c r="C133" s="172">
        <v>4</v>
      </c>
      <c r="D133" s="173">
        <v>0</v>
      </c>
      <c r="E133" s="101" t="s">
        <v>659</v>
      </c>
      <c r="F133" s="445"/>
      <c r="G133" s="450"/>
      <c r="H133" s="455"/>
    </row>
    <row r="134" spans="1:8" s="12" customFormat="1" ht="10.5" customHeight="1">
      <c r="A134" s="98"/>
      <c r="B134" s="88"/>
      <c r="C134" s="172"/>
      <c r="D134" s="173"/>
      <c r="E134" s="97" t="s">
        <v>604</v>
      </c>
      <c r="F134" s="444"/>
      <c r="G134" s="449"/>
      <c r="H134" s="454"/>
    </row>
    <row r="135" spans="1:8" ht="27">
      <c r="A135" s="98">
        <v>2241</v>
      </c>
      <c r="B135" s="103" t="s">
        <v>294</v>
      </c>
      <c r="C135" s="174">
        <v>4</v>
      </c>
      <c r="D135" s="175">
        <v>1</v>
      </c>
      <c r="E135" s="97" t="s">
        <v>659</v>
      </c>
      <c r="F135" s="445"/>
      <c r="G135" s="450"/>
      <c r="H135" s="455"/>
    </row>
    <row r="136" spans="1:8" s="12" customFormat="1" ht="10.5" customHeight="1">
      <c r="A136" s="98"/>
      <c r="B136" s="88"/>
      <c r="C136" s="172"/>
      <c r="D136" s="173"/>
      <c r="E136" s="97" t="s">
        <v>604</v>
      </c>
      <c r="F136" s="444"/>
      <c r="G136" s="449"/>
      <c r="H136" s="454"/>
    </row>
    <row r="137" spans="1:8" ht="17.25">
      <c r="A137" s="98">
        <v>2250</v>
      </c>
      <c r="B137" s="88" t="s">
        <v>294</v>
      </c>
      <c r="C137" s="172">
        <v>5</v>
      </c>
      <c r="D137" s="173">
        <v>0</v>
      </c>
      <c r="E137" s="101" t="s">
        <v>660</v>
      </c>
      <c r="F137" s="445"/>
      <c r="G137" s="450"/>
      <c r="H137" s="455"/>
    </row>
    <row r="138" spans="1:8" s="12" customFormat="1" ht="17.25">
      <c r="A138" s="98"/>
      <c r="B138" s="88"/>
      <c r="C138" s="172"/>
      <c r="D138" s="173"/>
      <c r="E138" s="97" t="s">
        <v>604</v>
      </c>
      <c r="F138" s="444"/>
      <c r="G138" s="449"/>
      <c r="H138" s="454"/>
    </row>
    <row r="139" spans="1:8" ht="17.25">
      <c r="A139" s="98">
        <v>2251</v>
      </c>
      <c r="B139" s="103" t="s">
        <v>294</v>
      </c>
      <c r="C139" s="174">
        <v>5</v>
      </c>
      <c r="D139" s="175">
        <v>1</v>
      </c>
      <c r="E139" s="97" t="s">
        <v>660</v>
      </c>
      <c r="F139" s="445"/>
      <c r="G139" s="450"/>
      <c r="H139" s="455"/>
    </row>
    <row r="140" spans="1:8" ht="27">
      <c r="A140" s="98"/>
      <c r="B140" s="103"/>
      <c r="C140" s="174"/>
      <c r="D140" s="175"/>
      <c r="E140" s="97" t="s">
        <v>620</v>
      </c>
      <c r="F140" s="445"/>
      <c r="G140" s="450"/>
      <c r="H140" s="455"/>
    </row>
    <row r="141" spans="1:8" ht="17.25">
      <c r="A141" s="98"/>
      <c r="B141" s="103"/>
      <c r="C141" s="174"/>
      <c r="D141" s="175"/>
      <c r="E141" s="97" t="s">
        <v>224</v>
      </c>
      <c r="F141" s="445"/>
      <c r="G141" s="450"/>
      <c r="H141" s="455"/>
    </row>
    <row r="142" spans="1:8" ht="17.25">
      <c r="A142" s="98"/>
      <c r="B142" s="103"/>
      <c r="C142" s="174"/>
      <c r="D142" s="175"/>
      <c r="E142" s="97" t="s">
        <v>224</v>
      </c>
      <c r="F142" s="445"/>
      <c r="G142" s="450"/>
      <c r="H142" s="455"/>
    </row>
    <row r="143" spans="1:8" s="58" customFormat="1" ht="76.5">
      <c r="A143" s="108">
        <v>2300</v>
      </c>
      <c r="B143" s="112" t="s">
        <v>295</v>
      </c>
      <c r="C143" s="172">
        <v>0</v>
      </c>
      <c r="D143" s="173">
        <v>0</v>
      </c>
      <c r="E143" s="91" t="s">
        <v>226</v>
      </c>
      <c r="F143" s="109"/>
      <c r="G143" s="110">
        <f>G145+G159+G165+G175+G181+G187+G193</f>
        <v>0</v>
      </c>
      <c r="H143" s="111"/>
    </row>
    <row r="144" spans="1:8" ht="17.25">
      <c r="A144" s="96"/>
      <c r="B144" s="88"/>
      <c r="C144" s="170"/>
      <c r="D144" s="171"/>
      <c r="E144" s="97" t="s">
        <v>602</v>
      </c>
      <c r="F144" s="443"/>
      <c r="G144" s="448"/>
      <c r="H144" s="453"/>
    </row>
    <row r="145" spans="1:8" ht="17.25">
      <c r="A145" s="98">
        <v>2310</v>
      </c>
      <c r="B145" s="112" t="s">
        <v>295</v>
      </c>
      <c r="C145" s="172">
        <v>1</v>
      </c>
      <c r="D145" s="173">
        <v>0</v>
      </c>
      <c r="E145" s="101" t="s">
        <v>661</v>
      </c>
      <c r="F145" s="445"/>
      <c r="G145" s="450"/>
      <c r="H145" s="455"/>
    </row>
    <row r="146" spans="1:8" s="12" customFormat="1" ht="17.25">
      <c r="A146" s="98"/>
      <c r="B146" s="88"/>
      <c r="C146" s="172"/>
      <c r="D146" s="173"/>
      <c r="E146" s="97" t="s">
        <v>604</v>
      </c>
      <c r="F146" s="444"/>
      <c r="G146" s="449"/>
      <c r="H146" s="454"/>
    </row>
    <row r="147" spans="1:8" ht="17.25">
      <c r="A147" s="98">
        <v>2311</v>
      </c>
      <c r="B147" s="114" t="s">
        <v>295</v>
      </c>
      <c r="C147" s="174">
        <v>1</v>
      </c>
      <c r="D147" s="175">
        <v>1</v>
      </c>
      <c r="E147" s="97" t="s">
        <v>662</v>
      </c>
      <c r="F147" s="445"/>
      <c r="G147" s="450"/>
      <c r="H147" s="455"/>
    </row>
    <row r="148" spans="1:8" ht="27">
      <c r="A148" s="98"/>
      <c r="B148" s="103"/>
      <c r="C148" s="174"/>
      <c r="D148" s="175"/>
      <c r="E148" s="97" t="s">
        <v>620</v>
      </c>
      <c r="F148" s="445"/>
      <c r="G148" s="450"/>
      <c r="H148" s="455"/>
    </row>
    <row r="149" spans="1:8" ht="17.25">
      <c r="A149" s="98"/>
      <c r="B149" s="103"/>
      <c r="C149" s="174"/>
      <c r="D149" s="175"/>
      <c r="E149" s="97" t="s">
        <v>224</v>
      </c>
      <c r="F149" s="445"/>
      <c r="G149" s="450"/>
      <c r="H149" s="455"/>
    </row>
    <row r="150" spans="1:8" ht="17.25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17.25">
      <c r="A151" s="98">
        <v>2312</v>
      </c>
      <c r="B151" s="114" t="s">
        <v>295</v>
      </c>
      <c r="C151" s="174">
        <v>1</v>
      </c>
      <c r="D151" s="175">
        <v>2</v>
      </c>
      <c r="E151" s="97" t="s">
        <v>663</v>
      </c>
      <c r="F151" s="445"/>
      <c r="G151" s="450"/>
      <c r="H151" s="455"/>
    </row>
    <row r="152" spans="1:8" ht="27">
      <c r="A152" s="98"/>
      <c r="B152" s="103"/>
      <c r="C152" s="174"/>
      <c r="D152" s="175"/>
      <c r="E152" s="97" t="s">
        <v>620</v>
      </c>
      <c r="F152" s="445"/>
      <c r="G152" s="450"/>
      <c r="H152" s="455"/>
    </row>
    <row r="153" spans="1:8" ht="17.25">
      <c r="A153" s="98"/>
      <c r="B153" s="103"/>
      <c r="C153" s="174"/>
      <c r="D153" s="175"/>
      <c r="E153" s="97" t="s">
        <v>224</v>
      </c>
      <c r="F153" s="445"/>
      <c r="G153" s="450"/>
      <c r="H153" s="455"/>
    </row>
    <row r="154" spans="1:8" ht="17.25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17.25">
      <c r="A155" s="98">
        <v>2313</v>
      </c>
      <c r="B155" s="114" t="s">
        <v>295</v>
      </c>
      <c r="C155" s="174">
        <v>1</v>
      </c>
      <c r="D155" s="175">
        <v>3</v>
      </c>
      <c r="E155" s="97" t="s">
        <v>664</v>
      </c>
      <c r="F155" s="445"/>
      <c r="G155" s="450"/>
      <c r="H155" s="455"/>
    </row>
    <row r="156" spans="1:8" ht="27">
      <c r="A156" s="98"/>
      <c r="B156" s="103"/>
      <c r="C156" s="174"/>
      <c r="D156" s="175"/>
      <c r="E156" s="97" t="s">
        <v>620</v>
      </c>
      <c r="F156" s="445"/>
      <c r="G156" s="450"/>
      <c r="H156" s="455"/>
    </row>
    <row r="157" spans="1:8" ht="17.25">
      <c r="A157" s="98"/>
      <c r="B157" s="103"/>
      <c r="C157" s="174"/>
      <c r="D157" s="175"/>
      <c r="E157" s="97" t="s">
        <v>224</v>
      </c>
      <c r="F157" s="445"/>
      <c r="G157" s="450"/>
      <c r="H157" s="455"/>
    </row>
    <row r="158" spans="1:8" ht="17.25">
      <c r="A158" s="98"/>
      <c r="B158" s="103"/>
      <c r="C158" s="174"/>
      <c r="D158" s="175"/>
      <c r="E158" s="97" t="s">
        <v>224</v>
      </c>
      <c r="F158" s="445"/>
      <c r="G158" s="450"/>
      <c r="H158" s="455"/>
    </row>
    <row r="159" spans="1:8" ht="17.25">
      <c r="A159" s="98">
        <v>2320</v>
      </c>
      <c r="B159" s="112" t="s">
        <v>295</v>
      </c>
      <c r="C159" s="172">
        <v>2</v>
      </c>
      <c r="D159" s="173">
        <v>0</v>
      </c>
      <c r="E159" s="101" t="s">
        <v>665</v>
      </c>
      <c r="F159" s="445"/>
      <c r="G159" s="450"/>
      <c r="H159" s="455"/>
    </row>
    <row r="160" spans="1:8" s="12" customFormat="1" ht="10.5" customHeight="1">
      <c r="A160" s="98"/>
      <c r="B160" s="88"/>
      <c r="C160" s="172"/>
      <c r="D160" s="173"/>
      <c r="E160" s="97" t="s">
        <v>604</v>
      </c>
      <c r="F160" s="444"/>
      <c r="G160" s="449"/>
      <c r="H160" s="454"/>
    </row>
    <row r="161" spans="1:8" ht="17.25">
      <c r="A161" s="98">
        <v>2321</v>
      </c>
      <c r="B161" s="114" t="s">
        <v>295</v>
      </c>
      <c r="C161" s="174">
        <v>2</v>
      </c>
      <c r="D161" s="175">
        <v>1</v>
      </c>
      <c r="E161" s="97" t="s">
        <v>666</v>
      </c>
      <c r="F161" s="445"/>
      <c r="G161" s="450"/>
      <c r="H161" s="455"/>
    </row>
    <row r="162" spans="1:8" ht="27">
      <c r="A162" s="98"/>
      <c r="B162" s="103"/>
      <c r="C162" s="174"/>
      <c r="D162" s="175"/>
      <c r="E162" s="97" t="s">
        <v>620</v>
      </c>
      <c r="F162" s="445"/>
      <c r="G162" s="450"/>
      <c r="H162" s="455"/>
    </row>
    <row r="163" spans="1:8" ht="17.25">
      <c r="A163" s="98"/>
      <c r="B163" s="103"/>
      <c r="C163" s="174"/>
      <c r="D163" s="175"/>
      <c r="E163" s="97" t="s">
        <v>224</v>
      </c>
      <c r="F163" s="445"/>
      <c r="G163" s="450"/>
      <c r="H163" s="455"/>
    </row>
    <row r="164" spans="1:8" ht="17.25">
      <c r="A164" s="98"/>
      <c r="B164" s="103"/>
      <c r="C164" s="174"/>
      <c r="D164" s="175"/>
      <c r="E164" s="97" t="s">
        <v>224</v>
      </c>
      <c r="F164" s="445"/>
      <c r="G164" s="450"/>
      <c r="H164" s="455"/>
    </row>
    <row r="165" spans="1:8" ht="27">
      <c r="A165" s="98">
        <v>2330</v>
      </c>
      <c r="B165" s="112" t="s">
        <v>295</v>
      </c>
      <c r="C165" s="172">
        <v>3</v>
      </c>
      <c r="D165" s="173">
        <v>0</v>
      </c>
      <c r="E165" s="101" t="s">
        <v>667</v>
      </c>
      <c r="F165" s="445"/>
      <c r="G165" s="450"/>
      <c r="H165" s="455"/>
    </row>
    <row r="166" spans="1:8" s="12" customFormat="1" ht="17.25">
      <c r="A166" s="98"/>
      <c r="B166" s="88"/>
      <c r="C166" s="172"/>
      <c r="D166" s="173"/>
      <c r="E166" s="97" t="s">
        <v>604</v>
      </c>
      <c r="F166" s="444"/>
      <c r="G166" s="449"/>
      <c r="H166" s="454"/>
    </row>
    <row r="167" spans="1:8" ht="17.25">
      <c r="A167" s="98">
        <v>2331</v>
      </c>
      <c r="B167" s="114" t="s">
        <v>295</v>
      </c>
      <c r="C167" s="174">
        <v>3</v>
      </c>
      <c r="D167" s="175">
        <v>1</v>
      </c>
      <c r="E167" s="97" t="s">
        <v>668</v>
      </c>
      <c r="F167" s="445"/>
      <c r="G167" s="450"/>
      <c r="H167" s="455"/>
    </row>
    <row r="168" spans="1:8" ht="27">
      <c r="A168" s="98"/>
      <c r="B168" s="103"/>
      <c r="C168" s="174"/>
      <c r="D168" s="175"/>
      <c r="E168" s="97" t="s">
        <v>620</v>
      </c>
      <c r="F168" s="445"/>
      <c r="G168" s="450"/>
      <c r="H168" s="455"/>
    </row>
    <row r="169" spans="1:8" ht="17.25">
      <c r="A169" s="98"/>
      <c r="B169" s="103"/>
      <c r="C169" s="174"/>
      <c r="D169" s="175"/>
      <c r="E169" s="97" t="s">
        <v>224</v>
      </c>
      <c r="F169" s="445"/>
      <c r="G169" s="450"/>
      <c r="H169" s="455"/>
    </row>
    <row r="170" spans="1:8" ht="17.25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17.25">
      <c r="A171" s="98">
        <v>2332</v>
      </c>
      <c r="B171" s="114" t="s">
        <v>295</v>
      </c>
      <c r="C171" s="174">
        <v>3</v>
      </c>
      <c r="D171" s="175">
        <v>2</v>
      </c>
      <c r="E171" s="97" t="s">
        <v>669</v>
      </c>
      <c r="F171" s="445"/>
      <c r="G171" s="450"/>
      <c r="H171" s="455"/>
    </row>
    <row r="172" spans="1:8" ht="27">
      <c r="A172" s="98"/>
      <c r="B172" s="103"/>
      <c r="C172" s="174"/>
      <c r="D172" s="175"/>
      <c r="E172" s="97" t="s">
        <v>620</v>
      </c>
      <c r="F172" s="445"/>
      <c r="G172" s="450"/>
      <c r="H172" s="455"/>
    </row>
    <row r="173" spans="1:8" ht="17.25">
      <c r="A173" s="98"/>
      <c r="B173" s="103"/>
      <c r="C173" s="174"/>
      <c r="D173" s="175"/>
      <c r="E173" s="97" t="s">
        <v>224</v>
      </c>
      <c r="F173" s="445"/>
      <c r="G173" s="450"/>
      <c r="H173" s="455"/>
    </row>
    <row r="174" spans="1:8" ht="17.25">
      <c r="A174" s="98"/>
      <c r="B174" s="103"/>
      <c r="C174" s="174"/>
      <c r="D174" s="175"/>
      <c r="E174" s="97" t="s">
        <v>224</v>
      </c>
      <c r="F174" s="445"/>
      <c r="G174" s="450"/>
      <c r="H174" s="455"/>
    </row>
    <row r="175" spans="1:8" ht="17.25">
      <c r="A175" s="98">
        <v>2340</v>
      </c>
      <c r="B175" s="112" t="s">
        <v>295</v>
      </c>
      <c r="C175" s="172">
        <v>4</v>
      </c>
      <c r="D175" s="173">
        <v>0</v>
      </c>
      <c r="E175" s="101" t="s">
        <v>670</v>
      </c>
      <c r="F175" s="445"/>
      <c r="G175" s="450"/>
      <c r="H175" s="455"/>
    </row>
    <row r="176" spans="1:8" s="12" customFormat="1" ht="10.5" customHeight="1">
      <c r="A176" s="98"/>
      <c r="B176" s="88"/>
      <c r="C176" s="172"/>
      <c r="D176" s="173"/>
      <c r="E176" s="97" t="s">
        <v>604</v>
      </c>
      <c r="F176" s="444"/>
      <c r="G176" s="449"/>
      <c r="H176" s="454"/>
    </row>
    <row r="177" spans="1:8" ht="17.25">
      <c r="A177" s="98">
        <v>2341</v>
      </c>
      <c r="B177" s="114" t="s">
        <v>295</v>
      </c>
      <c r="C177" s="174">
        <v>4</v>
      </c>
      <c r="D177" s="175">
        <v>1</v>
      </c>
      <c r="E177" s="97" t="s">
        <v>670</v>
      </c>
      <c r="F177" s="445"/>
      <c r="G177" s="450"/>
      <c r="H177" s="455"/>
    </row>
    <row r="178" spans="1:8" ht="27">
      <c r="A178" s="98"/>
      <c r="B178" s="103"/>
      <c r="C178" s="174"/>
      <c r="D178" s="175"/>
      <c r="E178" s="97" t="s">
        <v>620</v>
      </c>
      <c r="F178" s="445"/>
      <c r="G178" s="450"/>
      <c r="H178" s="455"/>
    </row>
    <row r="179" spans="1:8" ht="17.25">
      <c r="A179" s="98"/>
      <c r="B179" s="103"/>
      <c r="C179" s="174"/>
      <c r="D179" s="175"/>
      <c r="E179" s="97" t="s">
        <v>224</v>
      </c>
      <c r="F179" s="445"/>
      <c r="G179" s="450"/>
      <c r="H179" s="455"/>
    </row>
    <row r="180" spans="1:8" ht="17.25">
      <c r="A180" s="98"/>
      <c r="B180" s="103"/>
      <c r="C180" s="174"/>
      <c r="D180" s="175"/>
      <c r="E180" s="97" t="s">
        <v>224</v>
      </c>
      <c r="F180" s="445"/>
      <c r="G180" s="450"/>
      <c r="H180" s="455"/>
    </row>
    <row r="181" spans="1:8" ht="17.25">
      <c r="A181" s="98">
        <v>2350</v>
      </c>
      <c r="B181" s="112" t="s">
        <v>295</v>
      </c>
      <c r="C181" s="172">
        <v>5</v>
      </c>
      <c r="D181" s="173">
        <v>0</v>
      </c>
      <c r="E181" s="101" t="s">
        <v>671</v>
      </c>
      <c r="F181" s="445"/>
      <c r="G181" s="450"/>
      <c r="H181" s="455"/>
    </row>
    <row r="182" spans="1:8" s="12" customFormat="1" ht="17.25">
      <c r="A182" s="98"/>
      <c r="B182" s="88"/>
      <c r="C182" s="172"/>
      <c r="D182" s="173"/>
      <c r="E182" s="97" t="s">
        <v>604</v>
      </c>
      <c r="F182" s="444"/>
      <c r="G182" s="449"/>
      <c r="H182" s="454"/>
    </row>
    <row r="183" spans="1:8" ht="17.25">
      <c r="A183" s="98">
        <v>2351</v>
      </c>
      <c r="B183" s="114" t="s">
        <v>295</v>
      </c>
      <c r="C183" s="174">
        <v>5</v>
      </c>
      <c r="D183" s="175">
        <v>1</v>
      </c>
      <c r="E183" s="97" t="s">
        <v>672</v>
      </c>
      <c r="F183" s="445"/>
      <c r="G183" s="450"/>
      <c r="H183" s="455"/>
    </row>
    <row r="184" spans="1:8" ht="27">
      <c r="A184" s="98"/>
      <c r="B184" s="103"/>
      <c r="C184" s="174"/>
      <c r="D184" s="175"/>
      <c r="E184" s="97" t="s">
        <v>620</v>
      </c>
      <c r="F184" s="445"/>
      <c r="G184" s="450"/>
      <c r="H184" s="455"/>
    </row>
    <row r="185" spans="1:8" ht="17.25">
      <c r="A185" s="98"/>
      <c r="B185" s="103"/>
      <c r="C185" s="174"/>
      <c r="D185" s="175"/>
      <c r="E185" s="97" t="s">
        <v>224</v>
      </c>
      <c r="F185" s="445"/>
      <c r="G185" s="450"/>
      <c r="H185" s="455"/>
    </row>
    <row r="186" spans="1:8" ht="17.25">
      <c r="A186" s="98"/>
      <c r="B186" s="103"/>
      <c r="C186" s="174"/>
      <c r="D186" s="175"/>
      <c r="E186" s="97" t="s">
        <v>224</v>
      </c>
      <c r="F186" s="445"/>
      <c r="G186" s="450"/>
      <c r="H186" s="455"/>
    </row>
    <row r="187" spans="1:8" ht="33" customHeight="1">
      <c r="A187" s="98">
        <v>2360</v>
      </c>
      <c r="B187" s="112" t="s">
        <v>295</v>
      </c>
      <c r="C187" s="172">
        <v>6</v>
      </c>
      <c r="D187" s="173">
        <v>0</v>
      </c>
      <c r="E187" s="101" t="s">
        <v>673</v>
      </c>
      <c r="F187" s="445"/>
      <c r="G187" s="450"/>
      <c r="H187" s="455"/>
    </row>
    <row r="188" spans="1:8" s="12" customFormat="1" ht="10.5" customHeight="1">
      <c r="A188" s="98"/>
      <c r="B188" s="88"/>
      <c r="C188" s="172"/>
      <c r="D188" s="173"/>
      <c r="E188" s="97" t="s">
        <v>604</v>
      </c>
      <c r="F188" s="444"/>
      <c r="G188" s="449"/>
      <c r="H188" s="454"/>
    </row>
    <row r="189" spans="1:8" ht="27">
      <c r="A189" s="98">
        <v>2361</v>
      </c>
      <c r="B189" s="114" t="s">
        <v>295</v>
      </c>
      <c r="C189" s="174">
        <v>6</v>
      </c>
      <c r="D189" s="175">
        <v>1</v>
      </c>
      <c r="E189" s="97" t="s">
        <v>673</v>
      </c>
      <c r="F189" s="445"/>
      <c r="G189" s="450"/>
      <c r="H189" s="455"/>
    </row>
    <row r="190" spans="1:8" ht="27">
      <c r="A190" s="98"/>
      <c r="B190" s="103"/>
      <c r="C190" s="174"/>
      <c r="D190" s="175"/>
      <c r="E190" s="97" t="s">
        <v>620</v>
      </c>
      <c r="F190" s="445"/>
      <c r="G190" s="450"/>
      <c r="H190" s="455"/>
    </row>
    <row r="191" spans="1:8" ht="17.25">
      <c r="A191" s="98"/>
      <c r="B191" s="103"/>
      <c r="C191" s="174"/>
      <c r="D191" s="175"/>
      <c r="E191" s="97" t="s">
        <v>224</v>
      </c>
      <c r="F191" s="445"/>
      <c r="G191" s="450"/>
      <c r="H191" s="455"/>
    </row>
    <row r="192" spans="1:8" ht="17.25">
      <c r="A192" s="98"/>
      <c r="B192" s="103"/>
      <c r="C192" s="174"/>
      <c r="D192" s="175"/>
      <c r="E192" s="97" t="s">
        <v>224</v>
      </c>
      <c r="F192" s="445"/>
      <c r="G192" s="450"/>
      <c r="H192" s="455"/>
    </row>
    <row r="193" spans="1:8" ht="31.5" customHeight="1">
      <c r="A193" s="98">
        <v>2370</v>
      </c>
      <c r="B193" s="112" t="s">
        <v>295</v>
      </c>
      <c r="C193" s="172">
        <v>7</v>
      </c>
      <c r="D193" s="173">
        <v>0</v>
      </c>
      <c r="E193" s="101" t="s">
        <v>675</v>
      </c>
      <c r="F193" s="445"/>
      <c r="G193" s="450"/>
      <c r="H193" s="455"/>
    </row>
    <row r="194" spans="1:8" s="12" customFormat="1" ht="17.25">
      <c r="A194" s="98"/>
      <c r="B194" s="88"/>
      <c r="C194" s="172"/>
      <c r="D194" s="173"/>
      <c r="E194" s="97" t="s">
        <v>604</v>
      </c>
      <c r="F194" s="444"/>
      <c r="G194" s="449"/>
      <c r="H194" s="454"/>
    </row>
    <row r="195" spans="1:8" ht="27">
      <c r="A195" s="98">
        <v>2371</v>
      </c>
      <c r="B195" s="114" t="s">
        <v>295</v>
      </c>
      <c r="C195" s="174">
        <v>7</v>
      </c>
      <c r="D195" s="175">
        <v>1</v>
      </c>
      <c r="E195" s="97" t="s">
        <v>675</v>
      </c>
      <c r="F195" s="445"/>
      <c r="G195" s="450"/>
      <c r="H195" s="455"/>
    </row>
    <row r="196" spans="1:8" ht="27">
      <c r="A196" s="98"/>
      <c r="B196" s="103"/>
      <c r="C196" s="174"/>
      <c r="D196" s="175"/>
      <c r="E196" s="97" t="s">
        <v>620</v>
      </c>
      <c r="F196" s="445"/>
      <c r="G196" s="450"/>
      <c r="H196" s="455"/>
    </row>
    <row r="197" spans="1:8" ht="17.25">
      <c r="A197" s="98"/>
      <c r="B197" s="103"/>
      <c r="C197" s="174"/>
      <c r="D197" s="175"/>
      <c r="E197" s="97" t="s">
        <v>224</v>
      </c>
      <c r="F197" s="445"/>
      <c r="G197" s="450"/>
      <c r="H197" s="455"/>
    </row>
    <row r="198" spans="1:8" ht="17.25">
      <c r="A198" s="98"/>
      <c r="B198" s="103"/>
      <c r="C198" s="174"/>
      <c r="D198" s="175"/>
      <c r="E198" s="97" t="s">
        <v>224</v>
      </c>
      <c r="F198" s="445"/>
      <c r="G198" s="450"/>
      <c r="H198" s="455"/>
    </row>
    <row r="199" spans="1:8" s="58" customFormat="1" ht="52.5" customHeight="1">
      <c r="A199" s="108">
        <v>2400</v>
      </c>
      <c r="B199" s="112" t="s">
        <v>296</v>
      </c>
      <c r="C199" s="172">
        <v>0</v>
      </c>
      <c r="D199" s="173">
        <v>0</v>
      </c>
      <c r="E199" s="113" t="s">
        <v>227</v>
      </c>
      <c r="F199" s="109">
        <f>G199+H199</f>
        <v>215845.3999999999</v>
      </c>
      <c r="G199" s="110">
        <f>G201+G211+G229+G243+G257+G283+G289+G308+G326</f>
        <v>37460</v>
      </c>
      <c r="H199" s="111">
        <f>H257+H326+H229+H211</f>
        <v>178385.3999999999</v>
      </c>
    </row>
    <row r="200" spans="1:8" ht="11.25" customHeight="1">
      <c r="A200" s="96"/>
      <c r="B200" s="88"/>
      <c r="C200" s="170"/>
      <c r="D200" s="171"/>
      <c r="E200" s="97" t="s">
        <v>602</v>
      </c>
      <c r="F200" s="443"/>
      <c r="G200" s="448"/>
      <c r="H200" s="453"/>
    </row>
    <row r="201" spans="1:8" ht="36.75" customHeight="1">
      <c r="A201" s="98">
        <v>2410</v>
      </c>
      <c r="B201" s="112" t="s">
        <v>296</v>
      </c>
      <c r="C201" s="172">
        <v>1</v>
      </c>
      <c r="D201" s="173">
        <v>0</v>
      </c>
      <c r="E201" s="101" t="s">
        <v>676</v>
      </c>
      <c r="F201" s="445"/>
      <c r="G201" s="450"/>
      <c r="H201" s="455"/>
    </row>
    <row r="202" spans="1:8" s="12" customFormat="1" ht="10.5" customHeight="1">
      <c r="A202" s="98"/>
      <c r="B202" s="88"/>
      <c r="C202" s="172"/>
      <c r="D202" s="173"/>
      <c r="E202" s="97" t="s">
        <v>604</v>
      </c>
      <c r="F202" s="444"/>
      <c r="G202" s="449"/>
      <c r="H202" s="454"/>
    </row>
    <row r="203" spans="1:8" ht="32.25" customHeight="1">
      <c r="A203" s="98">
        <v>2411</v>
      </c>
      <c r="B203" s="114" t="s">
        <v>296</v>
      </c>
      <c r="C203" s="174">
        <v>1</v>
      </c>
      <c r="D203" s="175">
        <v>1</v>
      </c>
      <c r="E203" s="97" t="s">
        <v>678</v>
      </c>
      <c r="F203" s="445"/>
      <c r="G203" s="450"/>
      <c r="H203" s="455"/>
    </row>
    <row r="204" spans="1:8" ht="27">
      <c r="A204" s="98"/>
      <c r="B204" s="103"/>
      <c r="C204" s="174"/>
      <c r="D204" s="175"/>
      <c r="E204" s="97" t="s">
        <v>620</v>
      </c>
      <c r="F204" s="445"/>
      <c r="G204" s="450"/>
      <c r="H204" s="455"/>
    </row>
    <row r="205" spans="1:8" ht="17.25">
      <c r="A205" s="98"/>
      <c r="B205" s="103"/>
      <c r="C205" s="174"/>
      <c r="D205" s="175"/>
      <c r="E205" s="97" t="s">
        <v>224</v>
      </c>
      <c r="F205" s="445"/>
      <c r="G205" s="450"/>
      <c r="H205" s="455"/>
    </row>
    <row r="206" spans="1:8" ht="17.25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27">
      <c r="A207" s="98">
        <v>2412</v>
      </c>
      <c r="B207" s="114" t="s">
        <v>296</v>
      </c>
      <c r="C207" s="174">
        <v>1</v>
      </c>
      <c r="D207" s="175">
        <v>2</v>
      </c>
      <c r="E207" s="97" t="s">
        <v>679</v>
      </c>
      <c r="F207" s="445"/>
      <c r="G207" s="450"/>
      <c r="H207" s="455"/>
    </row>
    <row r="208" spans="1:8" ht="27">
      <c r="A208" s="98"/>
      <c r="B208" s="103"/>
      <c r="C208" s="174"/>
      <c r="D208" s="175"/>
      <c r="E208" s="97" t="s">
        <v>620</v>
      </c>
      <c r="F208" s="445"/>
      <c r="G208" s="450"/>
      <c r="H208" s="455"/>
    </row>
    <row r="209" spans="1:8" ht="17.25">
      <c r="A209" s="98"/>
      <c r="B209" s="103"/>
      <c r="C209" s="174"/>
      <c r="D209" s="175"/>
      <c r="E209" s="97" t="s">
        <v>224</v>
      </c>
      <c r="F209" s="445"/>
      <c r="G209" s="450"/>
      <c r="H209" s="455"/>
    </row>
    <row r="210" spans="1:8" ht="17.25">
      <c r="A210" s="98"/>
      <c r="B210" s="103"/>
      <c r="C210" s="174"/>
      <c r="D210" s="175"/>
      <c r="E210" s="97" t="s">
        <v>224</v>
      </c>
      <c r="F210" s="445"/>
      <c r="G210" s="450"/>
      <c r="H210" s="455"/>
    </row>
    <row r="211" spans="1:8" ht="33" customHeight="1">
      <c r="A211" s="98">
        <v>2420</v>
      </c>
      <c r="B211" s="112" t="s">
        <v>296</v>
      </c>
      <c r="C211" s="172">
        <v>2</v>
      </c>
      <c r="D211" s="173">
        <v>0</v>
      </c>
      <c r="E211" s="101" t="s">
        <v>680</v>
      </c>
      <c r="F211" s="445">
        <f>G211</f>
        <v>0</v>
      </c>
      <c r="G211" s="450">
        <f>G213</f>
        <v>0</v>
      </c>
      <c r="H211" s="455">
        <f>H213</f>
        <v>7720</v>
      </c>
    </row>
    <row r="212" spans="1:8" s="12" customFormat="1" ht="10.5" customHeight="1">
      <c r="A212" s="98"/>
      <c r="B212" s="88"/>
      <c r="C212" s="172"/>
      <c r="D212" s="173"/>
      <c r="E212" s="97" t="s">
        <v>604</v>
      </c>
      <c r="F212" s="444"/>
      <c r="G212" s="449"/>
      <c r="H212" s="454"/>
    </row>
    <row r="213" spans="1:8" ht="17.25">
      <c r="A213" s="98">
        <v>2421</v>
      </c>
      <c r="B213" s="114" t="s">
        <v>296</v>
      </c>
      <c r="C213" s="174">
        <v>2</v>
      </c>
      <c r="D213" s="175">
        <v>1</v>
      </c>
      <c r="E213" s="97" t="s">
        <v>681</v>
      </c>
      <c r="F213" s="445">
        <f>G213</f>
        <v>0</v>
      </c>
      <c r="G213" s="450">
        <f>G215</f>
        <v>0</v>
      </c>
      <c r="H213" s="450">
        <f>H215+H216</f>
        <v>7720</v>
      </c>
    </row>
    <row r="214" spans="1:8" ht="27">
      <c r="A214" s="98"/>
      <c r="B214" s="103"/>
      <c r="C214" s="174"/>
      <c r="D214" s="175"/>
      <c r="E214" s="97" t="s">
        <v>620</v>
      </c>
      <c r="F214" s="445"/>
      <c r="G214" s="450"/>
      <c r="H214" s="455"/>
    </row>
    <row r="215" spans="1:8" ht="17.25">
      <c r="A215" s="98"/>
      <c r="B215" s="103"/>
      <c r="C215" s="174"/>
      <c r="D215" s="175"/>
      <c r="E215" s="486" t="s">
        <v>58</v>
      </c>
      <c r="F215" s="445">
        <f>H215</f>
        <v>4770</v>
      </c>
      <c r="G215" s="450"/>
      <c r="H215" s="455">
        <v>4770</v>
      </c>
    </row>
    <row r="216" spans="1:8" ht="17.25">
      <c r="A216" s="98"/>
      <c r="B216" s="103"/>
      <c r="C216" s="174"/>
      <c r="D216" s="175"/>
      <c r="E216" s="486" t="s">
        <v>204</v>
      </c>
      <c r="F216" s="445">
        <f>H216</f>
        <v>2950</v>
      </c>
      <c r="G216" s="450"/>
      <c r="H216" s="455">
        <v>2950</v>
      </c>
    </row>
    <row r="217" spans="1:8" ht="17.25">
      <c r="A217" s="98">
        <v>2422</v>
      </c>
      <c r="B217" s="114" t="s">
        <v>296</v>
      </c>
      <c r="C217" s="174">
        <v>2</v>
      </c>
      <c r="D217" s="175">
        <v>2</v>
      </c>
      <c r="E217" s="97" t="s">
        <v>682</v>
      </c>
      <c r="F217" s="445"/>
      <c r="G217" s="450"/>
      <c r="H217" s="455"/>
    </row>
    <row r="218" spans="1:8" ht="27">
      <c r="A218" s="98"/>
      <c r="B218" s="103"/>
      <c r="C218" s="174"/>
      <c r="D218" s="175"/>
      <c r="E218" s="97" t="s">
        <v>620</v>
      </c>
      <c r="F218" s="445"/>
      <c r="G218" s="450"/>
      <c r="H218" s="455"/>
    </row>
    <row r="219" spans="1:8" ht="17.25">
      <c r="A219" s="98"/>
      <c r="B219" s="103"/>
      <c r="C219" s="174"/>
      <c r="D219" s="175"/>
      <c r="E219" s="97" t="s">
        <v>224</v>
      </c>
      <c r="F219" s="445"/>
      <c r="G219" s="450"/>
      <c r="H219" s="455"/>
    </row>
    <row r="220" spans="1:8" ht="17.25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17.25">
      <c r="A221" s="98">
        <v>2423</v>
      </c>
      <c r="B221" s="114" t="s">
        <v>296</v>
      </c>
      <c r="C221" s="174">
        <v>2</v>
      </c>
      <c r="D221" s="175">
        <v>3</v>
      </c>
      <c r="E221" s="97" t="s">
        <v>683</v>
      </c>
      <c r="F221" s="445"/>
      <c r="G221" s="450"/>
      <c r="H221" s="455"/>
    </row>
    <row r="222" spans="1:8" ht="27">
      <c r="A222" s="98"/>
      <c r="B222" s="103"/>
      <c r="C222" s="174"/>
      <c r="D222" s="175"/>
      <c r="E222" s="97" t="s">
        <v>620</v>
      </c>
      <c r="F222" s="445"/>
      <c r="G222" s="450"/>
      <c r="H222" s="455"/>
    </row>
    <row r="223" spans="1:8" ht="17.25">
      <c r="A223" s="98"/>
      <c r="B223" s="103"/>
      <c r="C223" s="174"/>
      <c r="D223" s="175"/>
      <c r="E223" s="97" t="s">
        <v>224</v>
      </c>
      <c r="F223" s="445"/>
      <c r="G223" s="450"/>
      <c r="H223" s="455"/>
    </row>
    <row r="224" spans="1:8" ht="17.25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17.25">
      <c r="A225" s="98">
        <v>2424</v>
      </c>
      <c r="B225" s="114" t="s">
        <v>296</v>
      </c>
      <c r="C225" s="174">
        <v>2</v>
      </c>
      <c r="D225" s="175">
        <v>4</v>
      </c>
      <c r="E225" s="97" t="s">
        <v>684</v>
      </c>
      <c r="F225" s="445"/>
      <c r="G225" s="450"/>
      <c r="H225" s="455"/>
    </row>
    <row r="226" spans="1:8" ht="27">
      <c r="A226" s="98"/>
      <c r="B226" s="103"/>
      <c r="C226" s="174"/>
      <c r="D226" s="175"/>
      <c r="E226" s="97" t="s">
        <v>620</v>
      </c>
      <c r="F226" s="445"/>
      <c r="G226" s="450"/>
      <c r="H226" s="455"/>
    </row>
    <row r="227" spans="1:8" ht="17.25">
      <c r="A227" s="98"/>
      <c r="B227" s="103"/>
      <c r="C227" s="174"/>
      <c r="D227" s="175"/>
      <c r="E227" s="97" t="s">
        <v>224</v>
      </c>
      <c r="F227" s="445"/>
      <c r="G227" s="450"/>
      <c r="H227" s="455"/>
    </row>
    <row r="228" spans="1:8" ht="17.25">
      <c r="A228" s="98"/>
      <c r="B228" s="103"/>
      <c r="C228" s="174"/>
      <c r="D228" s="175"/>
      <c r="E228" s="97" t="s">
        <v>224</v>
      </c>
      <c r="F228" s="445"/>
      <c r="G228" s="450"/>
      <c r="H228" s="455"/>
    </row>
    <row r="229" spans="1:8" ht="17.25">
      <c r="A229" s="98">
        <v>2430</v>
      </c>
      <c r="B229" s="112" t="s">
        <v>296</v>
      </c>
      <c r="C229" s="172">
        <v>3</v>
      </c>
      <c r="D229" s="173">
        <v>0</v>
      </c>
      <c r="E229" s="101" t="s">
        <v>685</v>
      </c>
      <c r="F229" s="445"/>
      <c r="G229" s="450"/>
      <c r="H229" s="455">
        <f>H235</f>
        <v>5000</v>
      </c>
    </row>
    <row r="230" spans="1:8" s="12" customFormat="1" ht="10.5" customHeight="1">
      <c r="A230" s="98"/>
      <c r="B230" s="88"/>
      <c r="C230" s="172"/>
      <c r="D230" s="173"/>
      <c r="E230" s="97" t="s">
        <v>604</v>
      </c>
      <c r="F230" s="444"/>
      <c r="G230" s="449"/>
      <c r="H230" s="454"/>
    </row>
    <row r="231" spans="1:8" ht="17.25">
      <c r="A231" s="98">
        <v>2431</v>
      </c>
      <c r="B231" s="114" t="s">
        <v>296</v>
      </c>
      <c r="C231" s="174">
        <v>3</v>
      </c>
      <c r="D231" s="175">
        <v>1</v>
      </c>
      <c r="E231" s="97" t="s">
        <v>686</v>
      </c>
      <c r="F231" s="445"/>
      <c r="G231" s="450"/>
      <c r="H231" s="455"/>
    </row>
    <row r="232" spans="1:8" ht="27">
      <c r="A232" s="98"/>
      <c r="B232" s="103"/>
      <c r="C232" s="174"/>
      <c r="D232" s="175"/>
      <c r="E232" s="97" t="s">
        <v>620</v>
      </c>
      <c r="F232" s="445"/>
      <c r="G232" s="450"/>
      <c r="H232" s="455"/>
    </row>
    <row r="233" spans="1:8" ht="17.25">
      <c r="A233" s="98"/>
      <c r="B233" s="103"/>
      <c r="C233" s="174"/>
      <c r="D233" s="175"/>
      <c r="E233" s="97" t="s">
        <v>224</v>
      </c>
      <c r="F233" s="445"/>
      <c r="G233" s="450"/>
      <c r="H233" s="455"/>
    </row>
    <row r="234" spans="1:8" ht="17.25">
      <c r="A234" s="98"/>
      <c r="B234" s="103"/>
      <c r="C234" s="174"/>
      <c r="D234" s="175"/>
      <c r="E234" s="97" t="s">
        <v>224</v>
      </c>
      <c r="F234" s="445"/>
      <c r="G234" s="450"/>
      <c r="H234" s="455"/>
    </row>
    <row r="235" spans="1:8" ht="17.25">
      <c r="A235" s="98">
        <v>2432</v>
      </c>
      <c r="B235" s="114" t="s">
        <v>296</v>
      </c>
      <c r="C235" s="174">
        <v>3</v>
      </c>
      <c r="D235" s="175">
        <v>2</v>
      </c>
      <c r="E235" s="97" t="s">
        <v>687</v>
      </c>
      <c r="F235" s="445"/>
      <c r="G235" s="450"/>
      <c r="H235" s="455">
        <f>H237</f>
        <v>5000</v>
      </c>
    </row>
    <row r="236" spans="1:8" ht="27">
      <c r="A236" s="98"/>
      <c r="B236" s="103"/>
      <c r="C236" s="174"/>
      <c r="D236" s="175"/>
      <c r="E236" s="97" t="s">
        <v>620</v>
      </c>
      <c r="F236" s="445"/>
      <c r="G236" s="450"/>
      <c r="H236" s="455"/>
    </row>
    <row r="237" spans="1:8" ht="17.25">
      <c r="A237" s="98"/>
      <c r="B237" s="103"/>
      <c r="C237" s="174"/>
      <c r="D237" s="175"/>
      <c r="E237" s="435" t="s">
        <v>58</v>
      </c>
      <c r="F237" s="445"/>
      <c r="G237" s="450"/>
      <c r="H237" s="455">
        <v>5000</v>
      </c>
    </row>
    <row r="238" spans="1:8" ht="17.25">
      <c r="A238" s="98"/>
      <c r="B238" s="103"/>
      <c r="C238" s="174"/>
      <c r="D238" s="175"/>
      <c r="E238" s="97" t="s">
        <v>224</v>
      </c>
      <c r="F238" s="445"/>
      <c r="G238" s="450"/>
      <c r="H238" s="455"/>
    </row>
    <row r="239" spans="1:8" ht="17.25">
      <c r="A239" s="98">
        <v>2433</v>
      </c>
      <c r="B239" s="114" t="s">
        <v>296</v>
      </c>
      <c r="C239" s="174">
        <v>3</v>
      </c>
      <c r="D239" s="175">
        <v>3</v>
      </c>
      <c r="E239" s="97" t="s">
        <v>688</v>
      </c>
      <c r="F239" s="445"/>
      <c r="G239" s="450"/>
      <c r="H239" s="455"/>
    </row>
    <row r="240" spans="1:8" ht="27">
      <c r="A240" s="98"/>
      <c r="B240" s="103"/>
      <c r="C240" s="174"/>
      <c r="D240" s="175"/>
      <c r="E240" s="97" t="s">
        <v>620</v>
      </c>
      <c r="F240" s="445"/>
      <c r="G240" s="450"/>
      <c r="H240" s="455"/>
    </row>
    <row r="241" spans="1:8" ht="17.25">
      <c r="A241" s="98"/>
      <c r="B241" s="103"/>
      <c r="C241" s="174"/>
      <c r="D241" s="175"/>
      <c r="E241" s="97" t="s">
        <v>224</v>
      </c>
      <c r="F241" s="445"/>
      <c r="G241" s="450"/>
      <c r="H241" s="455"/>
    </row>
    <row r="242" spans="1:8" ht="17.25">
      <c r="A242" s="98"/>
      <c r="B242" s="103"/>
      <c r="C242" s="174"/>
      <c r="D242" s="175"/>
      <c r="E242" s="97" t="s">
        <v>224</v>
      </c>
      <c r="F242" s="445"/>
      <c r="G242" s="450"/>
      <c r="H242" s="455"/>
    </row>
    <row r="243" spans="1:8" ht="33.75" customHeight="1">
      <c r="A243" s="98">
        <v>2440</v>
      </c>
      <c r="B243" s="112" t="s">
        <v>296</v>
      </c>
      <c r="C243" s="172">
        <v>4</v>
      </c>
      <c r="D243" s="173">
        <v>0</v>
      </c>
      <c r="E243" s="101" t="s">
        <v>692</v>
      </c>
      <c r="F243" s="445"/>
      <c r="G243" s="450"/>
      <c r="H243" s="455"/>
    </row>
    <row r="244" spans="1:8" s="12" customFormat="1" ht="10.5" customHeight="1">
      <c r="A244" s="98"/>
      <c r="B244" s="88"/>
      <c r="C244" s="172"/>
      <c r="D244" s="173"/>
      <c r="E244" s="97" t="s">
        <v>604</v>
      </c>
      <c r="F244" s="444"/>
      <c r="G244" s="449"/>
      <c r="H244" s="454"/>
    </row>
    <row r="245" spans="1:8" ht="34.5" customHeight="1">
      <c r="A245" s="98">
        <v>2441</v>
      </c>
      <c r="B245" s="114" t="s">
        <v>296</v>
      </c>
      <c r="C245" s="174">
        <v>4</v>
      </c>
      <c r="D245" s="175">
        <v>1</v>
      </c>
      <c r="E245" s="97" t="s">
        <v>693</v>
      </c>
      <c r="F245" s="445"/>
      <c r="G245" s="450"/>
      <c r="H245" s="455"/>
    </row>
    <row r="246" spans="1:8" ht="27">
      <c r="A246" s="98"/>
      <c r="B246" s="103"/>
      <c r="C246" s="174"/>
      <c r="D246" s="175"/>
      <c r="E246" s="97" t="s">
        <v>620</v>
      </c>
      <c r="F246" s="445"/>
      <c r="G246" s="450"/>
      <c r="H246" s="455"/>
    </row>
    <row r="247" spans="1:8" ht="17.25">
      <c r="A247" s="98"/>
      <c r="B247" s="103"/>
      <c r="C247" s="174"/>
      <c r="D247" s="175"/>
      <c r="E247" s="97" t="s">
        <v>224</v>
      </c>
      <c r="F247" s="445"/>
      <c r="G247" s="450"/>
      <c r="H247" s="455"/>
    </row>
    <row r="248" spans="1:8" ht="17.25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17.25">
      <c r="A249" s="98">
        <v>2442</v>
      </c>
      <c r="B249" s="114" t="s">
        <v>296</v>
      </c>
      <c r="C249" s="174">
        <v>4</v>
      </c>
      <c r="D249" s="175">
        <v>2</v>
      </c>
      <c r="E249" s="97" t="s">
        <v>694</v>
      </c>
      <c r="F249" s="445"/>
      <c r="G249" s="450"/>
      <c r="H249" s="455"/>
    </row>
    <row r="250" spans="1:8" ht="27">
      <c r="A250" s="98"/>
      <c r="B250" s="103"/>
      <c r="C250" s="174"/>
      <c r="D250" s="175"/>
      <c r="E250" s="97" t="s">
        <v>620</v>
      </c>
      <c r="F250" s="445"/>
      <c r="G250" s="450"/>
      <c r="H250" s="455"/>
    </row>
    <row r="251" spans="1:8" ht="17.25">
      <c r="A251" s="98"/>
      <c r="B251" s="103"/>
      <c r="C251" s="174"/>
      <c r="D251" s="175"/>
      <c r="E251" s="97" t="s">
        <v>224</v>
      </c>
      <c r="F251" s="445"/>
      <c r="G251" s="450"/>
      <c r="H251" s="455"/>
    </row>
    <row r="252" spans="1:8" ht="17.25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17.25">
      <c r="A253" s="98">
        <v>2443</v>
      </c>
      <c r="B253" s="114" t="s">
        <v>296</v>
      </c>
      <c r="C253" s="174">
        <v>4</v>
      </c>
      <c r="D253" s="175">
        <v>3</v>
      </c>
      <c r="E253" s="97" t="s">
        <v>695</v>
      </c>
      <c r="F253" s="445"/>
      <c r="G253" s="450"/>
      <c r="H253" s="455"/>
    </row>
    <row r="254" spans="1:8" ht="27">
      <c r="A254" s="98"/>
      <c r="B254" s="103"/>
      <c r="C254" s="174"/>
      <c r="D254" s="175"/>
      <c r="E254" s="97" t="s">
        <v>620</v>
      </c>
      <c r="F254" s="445"/>
      <c r="G254" s="450"/>
      <c r="H254" s="455"/>
    </row>
    <row r="255" spans="1:8" ht="17.25">
      <c r="A255" s="98"/>
      <c r="B255" s="103"/>
      <c r="C255" s="174"/>
      <c r="D255" s="175"/>
      <c r="E255" s="97" t="s">
        <v>224</v>
      </c>
      <c r="F255" s="445"/>
      <c r="G255" s="450"/>
      <c r="H255" s="455"/>
    </row>
    <row r="256" spans="1:8" ht="17.25">
      <c r="A256" s="98"/>
      <c r="B256" s="103"/>
      <c r="C256" s="174"/>
      <c r="D256" s="175"/>
      <c r="E256" s="97" t="s">
        <v>224</v>
      </c>
      <c r="F256" s="445"/>
      <c r="G256" s="450"/>
      <c r="H256" s="455"/>
    </row>
    <row r="257" spans="1:8" ht="17.25">
      <c r="A257" s="98">
        <v>2450</v>
      </c>
      <c r="B257" s="112" t="s">
        <v>296</v>
      </c>
      <c r="C257" s="172">
        <v>5</v>
      </c>
      <c r="D257" s="173">
        <v>0</v>
      </c>
      <c r="E257" s="101" t="s">
        <v>696</v>
      </c>
      <c r="F257" s="445">
        <f>G257+H257</f>
        <v>601725.3999999999</v>
      </c>
      <c r="G257" s="450">
        <f>G259</f>
        <v>36060</v>
      </c>
      <c r="H257" s="455">
        <f>H259</f>
        <v>565665.3999999999</v>
      </c>
    </row>
    <row r="258" spans="1:8" s="12" customFormat="1" ht="10.5" customHeight="1">
      <c r="A258" s="98"/>
      <c r="B258" s="88"/>
      <c r="C258" s="172"/>
      <c r="D258" s="173"/>
      <c r="E258" s="97" t="s">
        <v>604</v>
      </c>
      <c r="F258" s="444"/>
      <c r="G258" s="449"/>
      <c r="H258" s="454"/>
    </row>
    <row r="259" spans="1:8" ht="21.75" customHeight="1">
      <c r="A259" s="98">
        <v>2451</v>
      </c>
      <c r="B259" s="114" t="s">
        <v>296</v>
      </c>
      <c r="C259" s="174">
        <v>5</v>
      </c>
      <c r="D259" s="175">
        <v>1</v>
      </c>
      <c r="E259" s="97" t="s">
        <v>697</v>
      </c>
      <c r="F259" s="445">
        <f>G259+H259</f>
        <v>601725.3999999999</v>
      </c>
      <c r="G259" s="450">
        <f>G261+G262+G263+G264</f>
        <v>36060</v>
      </c>
      <c r="H259" s="455">
        <f>H265+H266</f>
        <v>565665.3999999999</v>
      </c>
    </row>
    <row r="260" spans="1:8" ht="27">
      <c r="A260" s="98"/>
      <c r="B260" s="103"/>
      <c r="C260" s="174"/>
      <c r="D260" s="175"/>
      <c r="E260" s="97" t="s">
        <v>620</v>
      </c>
      <c r="F260" s="445"/>
      <c r="G260" s="450"/>
      <c r="H260" s="455"/>
    </row>
    <row r="261" spans="1:8" ht="17.25">
      <c r="A261" s="98"/>
      <c r="B261" s="103"/>
      <c r="C261" s="174"/>
      <c r="D261" s="175"/>
      <c r="E261" s="435" t="s">
        <v>521</v>
      </c>
      <c r="F261" s="445">
        <f>G261</f>
        <v>4860</v>
      </c>
      <c r="G261" s="450">
        <v>4860</v>
      </c>
      <c r="H261" s="455"/>
    </row>
    <row r="262" spans="1:8" ht="17.25">
      <c r="A262" s="98"/>
      <c r="B262" s="103"/>
      <c r="C262" s="174"/>
      <c r="D262" s="175"/>
      <c r="E262" s="435" t="s">
        <v>137</v>
      </c>
      <c r="F262" s="445">
        <f>G262</f>
        <v>3000</v>
      </c>
      <c r="G262" s="450">
        <v>3000</v>
      </c>
      <c r="H262" s="455"/>
    </row>
    <row r="263" spans="1:8" ht="27">
      <c r="A263" s="98"/>
      <c r="B263" s="103"/>
      <c r="C263" s="174"/>
      <c r="D263" s="175"/>
      <c r="E263" s="435" t="s">
        <v>132</v>
      </c>
      <c r="F263" s="445">
        <f>G263</f>
        <v>2000</v>
      </c>
      <c r="G263" s="450">
        <v>2000</v>
      </c>
      <c r="H263" s="455"/>
    </row>
    <row r="264" spans="1:8" ht="27">
      <c r="A264" s="98"/>
      <c r="B264" s="103"/>
      <c r="C264" s="174"/>
      <c r="D264" s="175"/>
      <c r="E264" s="435" t="s">
        <v>159</v>
      </c>
      <c r="F264" s="445">
        <f>G264</f>
        <v>26200</v>
      </c>
      <c r="G264" s="450">
        <f>25000+1200</f>
        <v>26200</v>
      </c>
      <c r="H264" s="455"/>
    </row>
    <row r="265" spans="1:8" ht="17.25">
      <c r="A265" s="98"/>
      <c r="B265" s="103"/>
      <c r="C265" s="174"/>
      <c r="D265" s="175"/>
      <c r="E265" s="435" t="s">
        <v>204</v>
      </c>
      <c r="F265" s="445">
        <f>H265</f>
        <v>555665.3999999999</v>
      </c>
      <c r="G265" s="450"/>
      <c r="H265" s="455">
        <f>269000+97869.1+188796.3</f>
        <v>555665.3999999999</v>
      </c>
    </row>
    <row r="266" spans="1:8" ht="17.25">
      <c r="A266" s="98"/>
      <c r="B266" s="103"/>
      <c r="C266" s="174"/>
      <c r="D266" s="175"/>
      <c r="E266" s="437" t="s">
        <v>211</v>
      </c>
      <c r="F266" s="445">
        <f>H266</f>
        <v>10000</v>
      </c>
      <c r="G266" s="450"/>
      <c r="H266" s="455">
        <v>10000</v>
      </c>
    </row>
    <row r="267" spans="1:8" ht="17.25">
      <c r="A267" s="98">
        <v>2452</v>
      </c>
      <c r="B267" s="114" t="s">
        <v>296</v>
      </c>
      <c r="C267" s="174">
        <v>5</v>
      </c>
      <c r="D267" s="175">
        <v>2</v>
      </c>
      <c r="E267" s="97" t="s">
        <v>698</v>
      </c>
      <c r="F267" s="445"/>
      <c r="G267" s="450"/>
      <c r="H267" s="455"/>
    </row>
    <row r="268" spans="1:8" ht="27">
      <c r="A268" s="98"/>
      <c r="B268" s="103"/>
      <c r="C268" s="174"/>
      <c r="D268" s="175"/>
      <c r="E268" s="97" t="s">
        <v>620</v>
      </c>
      <c r="F268" s="445"/>
      <c r="G268" s="450"/>
      <c r="H268" s="455"/>
    </row>
    <row r="269" spans="1:8" ht="17.25">
      <c r="A269" s="98"/>
      <c r="B269" s="103"/>
      <c r="C269" s="174"/>
      <c r="D269" s="175"/>
      <c r="E269" s="97" t="s">
        <v>224</v>
      </c>
      <c r="F269" s="445"/>
      <c r="G269" s="450"/>
      <c r="H269" s="455"/>
    </row>
    <row r="270" spans="1:8" ht="17.25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17.25">
      <c r="A271" s="98">
        <v>2453</v>
      </c>
      <c r="B271" s="114" t="s">
        <v>296</v>
      </c>
      <c r="C271" s="174">
        <v>5</v>
      </c>
      <c r="D271" s="175">
        <v>3</v>
      </c>
      <c r="E271" s="97" t="s">
        <v>699</v>
      </c>
      <c r="F271" s="445"/>
      <c r="G271" s="450"/>
      <c r="H271" s="455"/>
    </row>
    <row r="272" spans="1:8" ht="27">
      <c r="A272" s="98"/>
      <c r="B272" s="103"/>
      <c r="C272" s="174"/>
      <c r="D272" s="175"/>
      <c r="E272" s="97" t="s">
        <v>620</v>
      </c>
      <c r="F272" s="445"/>
      <c r="G272" s="450"/>
      <c r="H272" s="455"/>
    </row>
    <row r="273" spans="1:8" ht="17.25">
      <c r="A273" s="98"/>
      <c r="B273" s="103"/>
      <c r="C273" s="174"/>
      <c r="D273" s="175"/>
      <c r="E273" s="97" t="s">
        <v>224</v>
      </c>
      <c r="F273" s="445"/>
      <c r="G273" s="450"/>
      <c r="H273" s="455"/>
    </row>
    <row r="274" spans="1:8" ht="17.25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17.25">
      <c r="A275" s="98">
        <v>2454</v>
      </c>
      <c r="B275" s="114" t="s">
        <v>296</v>
      </c>
      <c r="C275" s="174">
        <v>5</v>
      </c>
      <c r="D275" s="175">
        <v>4</v>
      </c>
      <c r="E275" s="97" t="s">
        <v>700</v>
      </c>
      <c r="F275" s="445"/>
      <c r="G275" s="450"/>
      <c r="H275" s="455"/>
    </row>
    <row r="276" spans="1:8" ht="27">
      <c r="A276" s="98"/>
      <c r="B276" s="103"/>
      <c r="C276" s="174"/>
      <c r="D276" s="175"/>
      <c r="E276" s="97" t="s">
        <v>620</v>
      </c>
      <c r="F276" s="445"/>
      <c r="G276" s="450"/>
      <c r="H276" s="455"/>
    </row>
    <row r="277" spans="1:8" ht="17.25">
      <c r="A277" s="98"/>
      <c r="B277" s="103"/>
      <c r="C277" s="174"/>
      <c r="D277" s="175"/>
      <c r="E277" s="97" t="s">
        <v>224</v>
      </c>
      <c r="F277" s="445"/>
      <c r="G277" s="450"/>
      <c r="H277" s="455"/>
    </row>
    <row r="278" spans="1:8" ht="17.25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17.25">
      <c r="A279" s="98">
        <v>2455</v>
      </c>
      <c r="B279" s="114" t="s">
        <v>296</v>
      </c>
      <c r="C279" s="174">
        <v>5</v>
      </c>
      <c r="D279" s="175">
        <v>5</v>
      </c>
      <c r="E279" s="97" t="s">
        <v>701</v>
      </c>
      <c r="F279" s="445"/>
      <c r="G279" s="450"/>
      <c r="H279" s="455"/>
    </row>
    <row r="280" spans="1:8" ht="27">
      <c r="A280" s="98"/>
      <c r="B280" s="103"/>
      <c r="C280" s="174"/>
      <c r="D280" s="175"/>
      <c r="E280" s="97" t="s">
        <v>620</v>
      </c>
      <c r="F280" s="445"/>
      <c r="G280" s="450"/>
      <c r="H280" s="455"/>
    </row>
    <row r="281" spans="1:8" ht="17.25">
      <c r="A281" s="98"/>
      <c r="B281" s="103"/>
      <c r="C281" s="174"/>
      <c r="D281" s="175"/>
      <c r="E281" s="97" t="s">
        <v>224</v>
      </c>
      <c r="F281" s="445"/>
      <c r="G281" s="450"/>
      <c r="H281" s="455"/>
    </row>
    <row r="282" spans="1:8" ht="17.25">
      <c r="A282" s="98"/>
      <c r="B282" s="103"/>
      <c r="C282" s="174"/>
      <c r="D282" s="175"/>
      <c r="E282" s="97" t="s">
        <v>224</v>
      </c>
      <c r="F282" s="445"/>
      <c r="G282" s="450"/>
      <c r="H282" s="455"/>
    </row>
    <row r="283" spans="1:8" ht="17.25">
      <c r="A283" s="98">
        <v>2460</v>
      </c>
      <c r="B283" s="112" t="s">
        <v>296</v>
      </c>
      <c r="C283" s="172">
        <v>6</v>
      </c>
      <c r="D283" s="173">
        <v>0</v>
      </c>
      <c r="E283" s="101" t="s">
        <v>702</v>
      </c>
      <c r="F283" s="445"/>
      <c r="G283" s="450"/>
      <c r="H283" s="455"/>
    </row>
    <row r="284" spans="1:8" s="12" customFormat="1" ht="10.5" customHeight="1">
      <c r="A284" s="98"/>
      <c r="B284" s="88"/>
      <c r="C284" s="172"/>
      <c r="D284" s="173"/>
      <c r="E284" s="97" t="s">
        <v>604</v>
      </c>
      <c r="F284" s="444"/>
      <c r="G284" s="449"/>
      <c r="H284" s="454"/>
    </row>
    <row r="285" spans="1:8" ht="17.25">
      <c r="A285" s="98">
        <v>2461</v>
      </c>
      <c r="B285" s="114" t="s">
        <v>296</v>
      </c>
      <c r="C285" s="174">
        <v>6</v>
      </c>
      <c r="D285" s="175">
        <v>1</v>
      </c>
      <c r="E285" s="97" t="s">
        <v>703</v>
      </c>
      <c r="F285" s="445"/>
      <c r="G285" s="450"/>
      <c r="H285" s="455"/>
    </row>
    <row r="286" spans="1:8" ht="27">
      <c r="A286" s="98"/>
      <c r="B286" s="103"/>
      <c r="C286" s="174"/>
      <c r="D286" s="175"/>
      <c r="E286" s="97" t="s">
        <v>620</v>
      </c>
      <c r="F286" s="445"/>
      <c r="G286" s="450"/>
      <c r="H286" s="455"/>
    </row>
    <row r="287" spans="1:8" ht="17.25">
      <c r="A287" s="98"/>
      <c r="B287" s="103"/>
      <c r="C287" s="174"/>
      <c r="D287" s="175"/>
      <c r="E287" s="97" t="s">
        <v>224</v>
      </c>
      <c r="F287" s="445"/>
      <c r="G287" s="450"/>
      <c r="H287" s="455"/>
    </row>
    <row r="288" spans="1:8" ht="17.25">
      <c r="A288" s="98"/>
      <c r="B288" s="103"/>
      <c r="C288" s="174"/>
      <c r="D288" s="175"/>
      <c r="E288" s="97" t="s">
        <v>224</v>
      </c>
      <c r="F288" s="445"/>
      <c r="G288" s="450"/>
      <c r="H288" s="455"/>
    </row>
    <row r="289" spans="1:8" ht="17.25">
      <c r="A289" s="98">
        <v>2470</v>
      </c>
      <c r="B289" s="112" t="s">
        <v>296</v>
      </c>
      <c r="C289" s="172">
        <v>7</v>
      </c>
      <c r="D289" s="173">
        <v>0</v>
      </c>
      <c r="E289" s="101" t="s">
        <v>704</v>
      </c>
      <c r="F289" s="445">
        <f>G289</f>
        <v>1400</v>
      </c>
      <c r="G289" s="450">
        <f>G299</f>
        <v>1400</v>
      </c>
      <c r="H289" s="455"/>
    </row>
    <row r="290" spans="1:8" s="12" customFormat="1" ht="10.5" customHeight="1">
      <c r="A290" s="98"/>
      <c r="B290" s="88"/>
      <c r="C290" s="172"/>
      <c r="D290" s="173"/>
      <c r="E290" s="97" t="s">
        <v>604</v>
      </c>
      <c r="F290" s="444"/>
      <c r="G290" s="449"/>
      <c r="H290" s="454"/>
    </row>
    <row r="291" spans="1:8" ht="33.75" customHeight="1">
      <c r="A291" s="98">
        <v>2471</v>
      </c>
      <c r="B291" s="114" t="s">
        <v>296</v>
      </c>
      <c r="C291" s="174">
        <v>7</v>
      </c>
      <c r="D291" s="175">
        <v>1</v>
      </c>
      <c r="E291" s="97" t="s">
        <v>705</v>
      </c>
      <c r="F291" s="445"/>
      <c r="G291" s="450"/>
      <c r="H291" s="455"/>
    </row>
    <row r="292" spans="1:8" ht="27">
      <c r="A292" s="98"/>
      <c r="B292" s="103"/>
      <c r="C292" s="174"/>
      <c r="D292" s="175"/>
      <c r="E292" s="97" t="s">
        <v>620</v>
      </c>
      <c r="F292" s="445"/>
      <c r="G292" s="450"/>
      <c r="H292" s="455"/>
    </row>
    <row r="293" spans="1:8" ht="17.25">
      <c r="A293" s="98"/>
      <c r="B293" s="103"/>
      <c r="C293" s="174"/>
      <c r="D293" s="175"/>
      <c r="E293" s="97" t="s">
        <v>224</v>
      </c>
      <c r="F293" s="445"/>
      <c r="G293" s="450"/>
      <c r="H293" s="455"/>
    </row>
    <row r="294" spans="1:8" ht="17.25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17.25">
      <c r="A295" s="98">
        <v>2472</v>
      </c>
      <c r="B295" s="114" t="s">
        <v>296</v>
      </c>
      <c r="C295" s="174">
        <v>7</v>
      </c>
      <c r="D295" s="175">
        <v>2</v>
      </c>
      <c r="E295" s="97" t="s">
        <v>706</v>
      </c>
      <c r="F295" s="445"/>
      <c r="G295" s="450"/>
      <c r="H295" s="455"/>
    </row>
    <row r="296" spans="1:8" ht="27">
      <c r="A296" s="98"/>
      <c r="B296" s="103"/>
      <c r="C296" s="174"/>
      <c r="D296" s="175"/>
      <c r="E296" s="97" t="s">
        <v>620</v>
      </c>
      <c r="F296" s="445"/>
      <c r="G296" s="450"/>
      <c r="H296" s="455"/>
    </row>
    <row r="297" spans="1:8" ht="17.25">
      <c r="A297" s="98"/>
      <c r="B297" s="103"/>
      <c r="C297" s="174"/>
      <c r="D297" s="175"/>
      <c r="E297" s="97" t="s">
        <v>224</v>
      </c>
      <c r="F297" s="445"/>
      <c r="G297" s="450"/>
      <c r="H297" s="455"/>
    </row>
    <row r="298" spans="1:8" ht="17.25">
      <c r="A298" s="98"/>
      <c r="B298" s="103"/>
      <c r="C298" s="174"/>
      <c r="D298" s="175"/>
      <c r="E298" s="97" t="s">
        <v>224</v>
      </c>
      <c r="F298" s="445"/>
      <c r="G298" s="450"/>
      <c r="H298" s="455"/>
    </row>
    <row r="299" spans="1:8" ht="17.25">
      <c r="A299" s="98">
        <v>2473</v>
      </c>
      <c r="B299" s="114" t="s">
        <v>296</v>
      </c>
      <c r="C299" s="174">
        <v>7</v>
      </c>
      <c r="D299" s="175">
        <v>3</v>
      </c>
      <c r="E299" s="97" t="s">
        <v>707</v>
      </c>
      <c r="F299" s="445">
        <f>G299</f>
        <v>1400</v>
      </c>
      <c r="G299" s="450">
        <f>G301+G302+G303</f>
        <v>1400</v>
      </c>
      <c r="H299" s="455"/>
    </row>
    <row r="300" spans="1:8" ht="27">
      <c r="A300" s="98"/>
      <c r="B300" s="103"/>
      <c r="C300" s="174"/>
      <c r="D300" s="175"/>
      <c r="E300" s="97" t="s">
        <v>620</v>
      </c>
      <c r="F300" s="445"/>
      <c r="G300" s="450"/>
      <c r="H300" s="455"/>
    </row>
    <row r="301" spans="1:8" ht="17.25">
      <c r="A301" s="98"/>
      <c r="B301" s="103"/>
      <c r="C301" s="174"/>
      <c r="D301" s="175"/>
      <c r="E301" s="435" t="s">
        <v>126</v>
      </c>
      <c r="F301" s="445">
        <f>G301</f>
        <v>0</v>
      </c>
      <c r="G301" s="450">
        <f>1000-1000</f>
        <v>0</v>
      </c>
      <c r="H301" s="455"/>
    </row>
    <row r="302" spans="1:8" ht="17.25">
      <c r="A302" s="98"/>
      <c r="B302" s="103"/>
      <c r="C302" s="174"/>
      <c r="D302" s="175"/>
      <c r="E302" s="435" t="s">
        <v>129</v>
      </c>
      <c r="F302" s="445">
        <f>G302</f>
        <v>0</v>
      </c>
      <c r="G302" s="450">
        <f>1500-1500</f>
        <v>0</v>
      </c>
      <c r="H302" s="455"/>
    </row>
    <row r="303" spans="1:8" ht="27">
      <c r="A303" s="98"/>
      <c r="B303" s="103"/>
      <c r="C303" s="174"/>
      <c r="D303" s="175"/>
      <c r="E303" s="435" t="s">
        <v>190</v>
      </c>
      <c r="F303" s="445">
        <f>G303</f>
        <v>1400</v>
      </c>
      <c r="G303" s="450">
        <f>700+700</f>
        <v>1400</v>
      </c>
      <c r="H303" s="455"/>
    </row>
    <row r="304" spans="1:8" ht="17.25">
      <c r="A304" s="98">
        <v>2474</v>
      </c>
      <c r="B304" s="114" t="s">
        <v>296</v>
      </c>
      <c r="C304" s="174">
        <v>7</v>
      </c>
      <c r="D304" s="175">
        <v>4</v>
      </c>
      <c r="E304" s="97" t="s">
        <v>708</v>
      </c>
      <c r="F304" s="445"/>
      <c r="G304" s="450"/>
      <c r="H304" s="455"/>
    </row>
    <row r="305" spans="1:8" ht="27">
      <c r="A305" s="98"/>
      <c r="B305" s="103"/>
      <c r="C305" s="174"/>
      <c r="D305" s="175"/>
      <c r="E305" s="97" t="s">
        <v>620</v>
      </c>
      <c r="F305" s="445"/>
      <c r="G305" s="450"/>
      <c r="H305" s="455"/>
    </row>
    <row r="306" spans="1:8" ht="17.25">
      <c r="A306" s="98"/>
      <c r="B306" s="103"/>
      <c r="C306" s="174"/>
      <c r="D306" s="175"/>
      <c r="E306" s="97" t="s">
        <v>224</v>
      </c>
      <c r="F306" s="445"/>
      <c r="G306" s="450"/>
      <c r="H306" s="455"/>
    </row>
    <row r="307" spans="1:8" ht="17.25">
      <c r="A307" s="98"/>
      <c r="B307" s="103"/>
      <c r="C307" s="174"/>
      <c r="D307" s="175"/>
      <c r="E307" s="97" t="s">
        <v>224</v>
      </c>
      <c r="F307" s="445"/>
      <c r="G307" s="450"/>
      <c r="H307" s="455"/>
    </row>
    <row r="308" spans="1:8" ht="33" customHeight="1">
      <c r="A308" s="98">
        <v>2480</v>
      </c>
      <c r="B308" s="112" t="s">
        <v>296</v>
      </c>
      <c r="C308" s="172">
        <v>8</v>
      </c>
      <c r="D308" s="173">
        <v>0</v>
      </c>
      <c r="E308" s="101" t="s">
        <v>709</v>
      </c>
      <c r="F308" s="445"/>
      <c r="G308" s="450"/>
      <c r="H308" s="455"/>
    </row>
    <row r="309" spans="1:8" s="12" customFormat="1" ht="10.5" customHeight="1">
      <c r="A309" s="98"/>
      <c r="B309" s="88"/>
      <c r="C309" s="172"/>
      <c r="D309" s="173"/>
      <c r="E309" s="97" t="s">
        <v>604</v>
      </c>
      <c r="F309" s="444"/>
      <c r="G309" s="449"/>
      <c r="H309" s="454"/>
    </row>
    <row r="310" spans="1:8" ht="46.5" customHeight="1">
      <c r="A310" s="98">
        <v>2481</v>
      </c>
      <c r="B310" s="114" t="s">
        <v>296</v>
      </c>
      <c r="C310" s="174">
        <v>8</v>
      </c>
      <c r="D310" s="175">
        <v>1</v>
      </c>
      <c r="E310" s="97" t="s">
        <v>710</v>
      </c>
      <c r="F310" s="445"/>
      <c r="G310" s="450"/>
      <c r="H310" s="455"/>
    </row>
    <row r="311" spans="1:8" ht="27">
      <c r="A311" s="98"/>
      <c r="B311" s="103"/>
      <c r="C311" s="174"/>
      <c r="D311" s="175"/>
      <c r="E311" s="97" t="s">
        <v>620</v>
      </c>
      <c r="F311" s="445"/>
      <c r="G311" s="450"/>
      <c r="H311" s="455"/>
    </row>
    <row r="312" spans="1:8" ht="17.25">
      <c r="A312" s="98"/>
      <c r="B312" s="103"/>
      <c r="C312" s="174"/>
      <c r="D312" s="175"/>
      <c r="E312" s="97" t="s">
        <v>224</v>
      </c>
      <c r="F312" s="445"/>
      <c r="G312" s="450"/>
      <c r="H312" s="455"/>
    </row>
    <row r="313" spans="1:8" ht="17.25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47.25" customHeight="1">
      <c r="A314" s="98">
        <v>2482</v>
      </c>
      <c r="B314" s="114" t="s">
        <v>296</v>
      </c>
      <c r="C314" s="174">
        <v>8</v>
      </c>
      <c r="D314" s="175">
        <v>2</v>
      </c>
      <c r="E314" s="97" t="s">
        <v>711</v>
      </c>
      <c r="F314" s="445"/>
      <c r="G314" s="450"/>
      <c r="H314" s="455"/>
    </row>
    <row r="315" spans="1:8" ht="27">
      <c r="A315" s="98"/>
      <c r="B315" s="103"/>
      <c r="C315" s="174"/>
      <c r="D315" s="175"/>
      <c r="E315" s="97" t="s">
        <v>620</v>
      </c>
      <c r="F315" s="445"/>
      <c r="G315" s="450"/>
      <c r="H315" s="455"/>
    </row>
    <row r="316" spans="1:8" ht="17.25">
      <c r="A316" s="98"/>
      <c r="B316" s="103"/>
      <c r="C316" s="174"/>
      <c r="D316" s="175"/>
      <c r="E316" s="97" t="s">
        <v>224</v>
      </c>
      <c r="F316" s="445"/>
      <c r="G316" s="450"/>
      <c r="H316" s="455"/>
    </row>
    <row r="317" spans="1:8" ht="17.25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34.5" customHeight="1">
      <c r="A318" s="98">
        <v>2483</v>
      </c>
      <c r="B318" s="114" t="s">
        <v>296</v>
      </c>
      <c r="C318" s="174">
        <v>8</v>
      </c>
      <c r="D318" s="175">
        <v>3</v>
      </c>
      <c r="E318" s="97" t="s">
        <v>712</v>
      </c>
      <c r="F318" s="445"/>
      <c r="G318" s="450"/>
      <c r="H318" s="455"/>
    </row>
    <row r="319" spans="1:8" ht="27">
      <c r="A319" s="98"/>
      <c r="B319" s="103"/>
      <c r="C319" s="174"/>
      <c r="D319" s="175"/>
      <c r="E319" s="97" t="s">
        <v>620</v>
      </c>
      <c r="F319" s="445"/>
      <c r="G319" s="450"/>
      <c r="H319" s="455"/>
    </row>
    <row r="320" spans="1:8" ht="17.25">
      <c r="A320" s="98"/>
      <c r="B320" s="103"/>
      <c r="C320" s="174"/>
      <c r="D320" s="175"/>
      <c r="E320" s="97" t="s">
        <v>224</v>
      </c>
      <c r="F320" s="445"/>
      <c r="G320" s="450"/>
      <c r="H320" s="455"/>
    </row>
    <row r="321" spans="1:8" ht="17.25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50.25" customHeight="1">
      <c r="A322" s="98">
        <v>2484</v>
      </c>
      <c r="B322" s="114" t="s">
        <v>296</v>
      </c>
      <c r="C322" s="174">
        <v>8</v>
      </c>
      <c r="D322" s="175">
        <v>4</v>
      </c>
      <c r="E322" s="97" t="s">
        <v>713</v>
      </c>
      <c r="F322" s="445"/>
      <c r="G322" s="450"/>
      <c r="H322" s="455"/>
    </row>
    <row r="323" spans="1:8" ht="27">
      <c r="A323" s="98"/>
      <c r="B323" s="103"/>
      <c r="C323" s="174"/>
      <c r="D323" s="175"/>
      <c r="E323" s="97" t="s">
        <v>620</v>
      </c>
      <c r="F323" s="445"/>
      <c r="G323" s="450"/>
      <c r="H323" s="455"/>
    </row>
    <row r="324" spans="1:8" ht="17.25">
      <c r="A324" s="98"/>
      <c r="B324" s="103"/>
      <c r="C324" s="174"/>
      <c r="D324" s="175"/>
      <c r="E324" s="97" t="s">
        <v>224</v>
      </c>
      <c r="F324" s="445"/>
      <c r="G324" s="450"/>
      <c r="H324" s="455"/>
    </row>
    <row r="325" spans="1:8" ht="17.25">
      <c r="A325" s="98"/>
      <c r="B325" s="103"/>
      <c r="C325" s="174"/>
      <c r="D325" s="175"/>
      <c r="E325" s="97" t="s">
        <v>224</v>
      </c>
      <c r="F325" s="445"/>
      <c r="G325" s="450"/>
      <c r="H325" s="455"/>
    </row>
    <row r="326" spans="1:8" ht="27">
      <c r="A326" s="98">
        <v>2490</v>
      </c>
      <c r="B326" s="112" t="s">
        <v>296</v>
      </c>
      <c r="C326" s="172">
        <v>9</v>
      </c>
      <c r="D326" s="173">
        <v>0</v>
      </c>
      <c r="E326" s="101" t="s">
        <v>718</v>
      </c>
      <c r="F326" s="445">
        <f>H326</f>
        <v>-400000</v>
      </c>
      <c r="G326" s="450"/>
      <c r="H326" s="455">
        <f>H328</f>
        <v>-400000</v>
      </c>
    </row>
    <row r="327" spans="1:8" s="12" customFormat="1" ht="10.5" customHeight="1">
      <c r="A327" s="98"/>
      <c r="B327" s="88"/>
      <c r="C327" s="172"/>
      <c r="D327" s="173"/>
      <c r="E327" s="97" t="s">
        <v>604</v>
      </c>
      <c r="F327" s="444"/>
      <c r="G327" s="449"/>
      <c r="H327" s="454"/>
    </row>
    <row r="328" spans="1:8" ht="27">
      <c r="A328" s="98">
        <v>2491</v>
      </c>
      <c r="B328" s="114" t="s">
        <v>296</v>
      </c>
      <c r="C328" s="174">
        <v>9</v>
      </c>
      <c r="D328" s="175">
        <v>1</v>
      </c>
      <c r="E328" s="97" t="s">
        <v>718</v>
      </c>
      <c r="F328" s="445">
        <f>H328</f>
        <v>-400000</v>
      </c>
      <c r="G328" s="450"/>
      <c r="H328" s="455">
        <v>-400000</v>
      </c>
    </row>
    <row r="329" spans="1:8" ht="27">
      <c r="A329" s="98"/>
      <c r="B329" s="103"/>
      <c r="C329" s="174"/>
      <c r="D329" s="175"/>
      <c r="E329" s="97" t="s">
        <v>620</v>
      </c>
      <c r="F329" s="445"/>
      <c r="G329" s="450"/>
      <c r="H329" s="455"/>
    </row>
    <row r="330" spans="1:8" ht="17.25">
      <c r="A330" s="98"/>
      <c r="B330" s="103"/>
      <c r="C330" s="174"/>
      <c r="D330" s="175"/>
      <c r="E330" s="97" t="s">
        <v>224</v>
      </c>
      <c r="F330" s="445"/>
      <c r="G330" s="450"/>
      <c r="H330" s="455"/>
    </row>
    <row r="331" spans="1:8" ht="17.25">
      <c r="A331" s="98"/>
      <c r="B331" s="103"/>
      <c r="C331" s="174"/>
      <c r="D331" s="175"/>
      <c r="E331" s="97" t="s">
        <v>224</v>
      </c>
      <c r="F331" s="445"/>
      <c r="G331" s="450"/>
      <c r="H331" s="455"/>
    </row>
    <row r="332" spans="1:8" s="58" customFormat="1" ht="60">
      <c r="A332" s="108">
        <v>2500</v>
      </c>
      <c r="B332" s="112" t="s">
        <v>297</v>
      </c>
      <c r="C332" s="172">
        <v>0</v>
      </c>
      <c r="D332" s="173">
        <v>0</v>
      </c>
      <c r="E332" s="113" t="s">
        <v>228</v>
      </c>
      <c r="F332" s="109">
        <f>G332+H332</f>
        <v>109090</v>
      </c>
      <c r="G332" s="110">
        <f>G334+G340+G346+G352+G357+G363</f>
        <v>103090</v>
      </c>
      <c r="H332" s="111">
        <f>H334</f>
        <v>6000</v>
      </c>
    </row>
    <row r="333" spans="1:8" ht="11.25" customHeight="1">
      <c r="A333" s="96"/>
      <c r="B333" s="88"/>
      <c r="C333" s="170"/>
      <c r="D333" s="171"/>
      <c r="E333" s="97" t="s">
        <v>602</v>
      </c>
      <c r="F333" s="443"/>
      <c r="G333" s="448"/>
      <c r="H333" s="453"/>
    </row>
    <row r="334" spans="1:8" ht="17.25">
      <c r="A334" s="98">
        <v>2510</v>
      </c>
      <c r="B334" s="112" t="s">
        <v>297</v>
      </c>
      <c r="C334" s="172">
        <v>1</v>
      </c>
      <c r="D334" s="173">
        <v>0</v>
      </c>
      <c r="E334" s="101" t="s">
        <v>719</v>
      </c>
      <c r="F334" s="445">
        <f>G334+H334</f>
        <v>103785</v>
      </c>
      <c r="G334" s="450">
        <f>G336</f>
        <v>97785</v>
      </c>
      <c r="H334" s="455">
        <f>H336</f>
        <v>6000</v>
      </c>
    </row>
    <row r="335" spans="1:8" s="12" customFormat="1" ht="10.5" customHeight="1">
      <c r="A335" s="98"/>
      <c r="B335" s="88"/>
      <c r="C335" s="172"/>
      <c r="D335" s="173"/>
      <c r="E335" s="97" t="s">
        <v>604</v>
      </c>
      <c r="F335" s="444"/>
      <c r="G335" s="449"/>
      <c r="H335" s="454"/>
    </row>
    <row r="336" spans="1:8" ht="17.25">
      <c r="A336" s="98">
        <v>2511</v>
      </c>
      <c r="B336" s="114" t="s">
        <v>297</v>
      </c>
      <c r="C336" s="174">
        <v>1</v>
      </c>
      <c r="D336" s="175">
        <v>1</v>
      </c>
      <c r="E336" s="97" t="s">
        <v>719</v>
      </c>
      <c r="F336" s="445">
        <f>G336+H336</f>
        <v>103785</v>
      </c>
      <c r="G336" s="450">
        <f>G338</f>
        <v>97785</v>
      </c>
      <c r="H336" s="455">
        <f>H339</f>
        <v>6000</v>
      </c>
    </row>
    <row r="337" spans="1:8" ht="27">
      <c r="A337" s="98"/>
      <c r="B337" s="103"/>
      <c r="C337" s="174"/>
      <c r="D337" s="175"/>
      <c r="E337" s="97" t="s">
        <v>620</v>
      </c>
      <c r="F337" s="445"/>
      <c r="G337" s="450"/>
      <c r="H337" s="455"/>
    </row>
    <row r="338" spans="1:8" ht="27">
      <c r="A338" s="98"/>
      <c r="B338" s="103"/>
      <c r="C338" s="174"/>
      <c r="D338" s="175"/>
      <c r="E338" s="435" t="s">
        <v>159</v>
      </c>
      <c r="F338" s="445">
        <f>G338</f>
        <v>97785</v>
      </c>
      <c r="G338" s="450">
        <f>95428+2357</f>
        <v>97785</v>
      </c>
      <c r="H338" s="455"/>
    </row>
    <row r="339" spans="1:8" ht="17.25">
      <c r="A339" s="98"/>
      <c r="B339" s="103"/>
      <c r="C339" s="174"/>
      <c r="D339" s="175"/>
      <c r="E339" s="435" t="s">
        <v>205</v>
      </c>
      <c r="F339" s="445">
        <f>G339+H339</f>
        <v>6000</v>
      </c>
      <c r="G339" s="450"/>
      <c r="H339" s="455">
        <v>6000</v>
      </c>
    </row>
    <row r="340" spans="1:8" ht="17.25">
      <c r="A340" s="98">
        <v>2520</v>
      </c>
      <c r="B340" s="112" t="s">
        <v>297</v>
      </c>
      <c r="C340" s="172">
        <v>2</v>
      </c>
      <c r="D340" s="173">
        <v>0</v>
      </c>
      <c r="E340" s="101" t="s">
        <v>720</v>
      </c>
      <c r="F340" s="445"/>
      <c r="G340" s="450"/>
      <c r="H340" s="455"/>
    </row>
    <row r="341" spans="1:8" s="12" customFormat="1" ht="10.5" customHeight="1">
      <c r="A341" s="98"/>
      <c r="B341" s="88"/>
      <c r="C341" s="172"/>
      <c r="D341" s="173"/>
      <c r="E341" s="97" t="s">
        <v>604</v>
      </c>
      <c r="F341" s="444"/>
      <c r="G341" s="449"/>
      <c r="H341" s="454"/>
    </row>
    <row r="342" spans="1:8" ht="17.25">
      <c r="A342" s="98">
        <v>2521</v>
      </c>
      <c r="B342" s="114" t="s">
        <v>297</v>
      </c>
      <c r="C342" s="174">
        <v>2</v>
      </c>
      <c r="D342" s="175">
        <v>1</v>
      </c>
      <c r="E342" s="97" t="s">
        <v>721</v>
      </c>
      <c r="F342" s="445"/>
      <c r="G342" s="450"/>
      <c r="H342" s="455"/>
    </row>
    <row r="343" spans="1:8" ht="27">
      <c r="A343" s="98"/>
      <c r="B343" s="103"/>
      <c r="C343" s="174"/>
      <c r="D343" s="175"/>
      <c r="E343" s="97" t="s">
        <v>620</v>
      </c>
      <c r="F343" s="445"/>
      <c r="G343" s="450"/>
      <c r="H343" s="455"/>
    </row>
    <row r="344" spans="1:8" ht="17.25">
      <c r="A344" s="98"/>
      <c r="B344" s="103"/>
      <c r="C344" s="174"/>
      <c r="D344" s="175"/>
      <c r="E344" s="97" t="s">
        <v>224</v>
      </c>
      <c r="F344" s="445"/>
      <c r="G344" s="450"/>
      <c r="H344" s="455"/>
    </row>
    <row r="345" spans="1:8" ht="17.25">
      <c r="A345" s="98"/>
      <c r="B345" s="103"/>
      <c r="C345" s="174"/>
      <c r="D345" s="175"/>
      <c r="E345" s="97" t="s">
        <v>224</v>
      </c>
      <c r="F345" s="445"/>
      <c r="G345" s="450"/>
      <c r="H345" s="455"/>
    </row>
    <row r="346" spans="1:8" ht="17.25">
      <c r="A346" s="98">
        <v>2530</v>
      </c>
      <c r="B346" s="112" t="s">
        <v>297</v>
      </c>
      <c r="C346" s="172">
        <v>3</v>
      </c>
      <c r="D346" s="173">
        <v>0</v>
      </c>
      <c r="E346" s="101" t="s">
        <v>722</v>
      </c>
      <c r="F346" s="445"/>
      <c r="G346" s="450"/>
      <c r="H346" s="455"/>
    </row>
    <row r="347" spans="1:8" s="12" customFormat="1" ht="10.5" customHeight="1">
      <c r="A347" s="98"/>
      <c r="B347" s="88"/>
      <c r="C347" s="172"/>
      <c r="D347" s="173"/>
      <c r="E347" s="97" t="s">
        <v>604</v>
      </c>
      <c r="F347" s="444"/>
      <c r="G347" s="449"/>
      <c r="H347" s="454"/>
    </row>
    <row r="348" spans="1:8" ht="17.25">
      <c r="A348" s="98">
        <v>3531</v>
      </c>
      <c r="B348" s="114" t="s">
        <v>297</v>
      </c>
      <c r="C348" s="174">
        <v>3</v>
      </c>
      <c r="D348" s="175">
        <v>1</v>
      </c>
      <c r="E348" s="97" t="s">
        <v>722</v>
      </c>
      <c r="F348" s="445"/>
      <c r="G348" s="450"/>
      <c r="H348" s="455"/>
    </row>
    <row r="349" spans="1:8" ht="27">
      <c r="A349" s="98"/>
      <c r="B349" s="103"/>
      <c r="C349" s="174"/>
      <c r="D349" s="175"/>
      <c r="E349" s="97" t="s">
        <v>620</v>
      </c>
      <c r="F349" s="445"/>
      <c r="G349" s="450"/>
      <c r="H349" s="455"/>
    </row>
    <row r="350" spans="1:8" ht="17.25">
      <c r="A350" s="98"/>
      <c r="B350" s="103"/>
      <c r="C350" s="174"/>
      <c r="D350" s="175"/>
      <c r="E350" s="97" t="s">
        <v>224</v>
      </c>
      <c r="F350" s="445"/>
      <c r="G350" s="450"/>
      <c r="H350" s="455"/>
    </row>
    <row r="351" spans="1:8" ht="17.25">
      <c r="A351" s="98"/>
      <c r="B351" s="103"/>
      <c r="C351" s="174"/>
      <c r="D351" s="175"/>
      <c r="E351" s="97" t="s">
        <v>224</v>
      </c>
      <c r="F351" s="445"/>
      <c r="G351" s="450"/>
      <c r="H351" s="455"/>
    </row>
    <row r="352" spans="1:8" ht="19.5" customHeight="1">
      <c r="A352" s="98">
        <v>2540</v>
      </c>
      <c r="B352" s="112" t="s">
        <v>297</v>
      </c>
      <c r="C352" s="172">
        <v>4</v>
      </c>
      <c r="D352" s="173">
        <v>0</v>
      </c>
      <c r="E352" s="101" t="s">
        <v>723</v>
      </c>
      <c r="F352" s="445"/>
      <c r="G352" s="450"/>
      <c r="H352" s="455"/>
    </row>
    <row r="353" spans="1:8" s="12" customFormat="1" ht="10.5" customHeight="1">
      <c r="A353" s="98"/>
      <c r="B353" s="88"/>
      <c r="C353" s="172"/>
      <c r="D353" s="173"/>
      <c r="E353" s="97" t="s">
        <v>604</v>
      </c>
      <c r="F353" s="444"/>
      <c r="G353" s="449"/>
      <c r="H353" s="454"/>
    </row>
    <row r="354" spans="1:8" ht="17.25" customHeight="1">
      <c r="A354" s="98">
        <v>2541</v>
      </c>
      <c r="B354" s="114" t="s">
        <v>297</v>
      </c>
      <c r="C354" s="174">
        <v>4</v>
      </c>
      <c r="D354" s="175">
        <v>1</v>
      </c>
      <c r="E354" s="97" t="s">
        <v>723</v>
      </c>
      <c r="F354" s="445"/>
      <c r="G354" s="450"/>
      <c r="H354" s="455"/>
    </row>
    <row r="355" spans="1:8" ht="27">
      <c r="A355" s="98"/>
      <c r="B355" s="103"/>
      <c r="C355" s="174"/>
      <c r="D355" s="175"/>
      <c r="E355" s="97" t="s">
        <v>620</v>
      </c>
      <c r="F355" s="445"/>
      <c r="G355" s="450"/>
      <c r="H355" s="455"/>
    </row>
    <row r="356" spans="1:8" ht="17.25">
      <c r="A356" s="98"/>
      <c r="B356" s="103"/>
      <c r="C356" s="174"/>
      <c r="D356" s="175"/>
      <c r="E356" s="97" t="s">
        <v>224</v>
      </c>
      <c r="F356" s="445"/>
      <c r="G356" s="450"/>
      <c r="H356" s="455"/>
    </row>
    <row r="357" spans="1:8" ht="32.25" customHeight="1">
      <c r="A357" s="98">
        <v>2550</v>
      </c>
      <c r="B357" s="112" t="s">
        <v>297</v>
      </c>
      <c r="C357" s="172">
        <v>5</v>
      </c>
      <c r="D357" s="173">
        <v>0</v>
      </c>
      <c r="E357" s="101" t="s">
        <v>724</v>
      </c>
      <c r="F357" s="445"/>
      <c r="G357" s="450"/>
      <c r="H357" s="455"/>
    </row>
    <row r="358" spans="1:8" s="12" customFormat="1" ht="10.5" customHeight="1">
      <c r="A358" s="98"/>
      <c r="B358" s="88"/>
      <c r="C358" s="172"/>
      <c r="D358" s="173"/>
      <c r="E358" s="97" t="s">
        <v>604</v>
      </c>
      <c r="F358" s="444"/>
      <c r="G358" s="449"/>
      <c r="H358" s="454"/>
    </row>
    <row r="359" spans="1:8" ht="27">
      <c r="A359" s="98">
        <v>2551</v>
      </c>
      <c r="B359" s="114" t="s">
        <v>297</v>
      </c>
      <c r="C359" s="174">
        <v>5</v>
      </c>
      <c r="D359" s="175">
        <v>1</v>
      </c>
      <c r="E359" s="97" t="s">
        <v>724</v>
      </c>
      <c r="F359" s="445"/>
      <c r="G359" s="450"/>
      <c r="H359" s="455"/>
    </row>
    <row r="360" spans="1:8" ht="27">
      <c r="A360" s="98"/>
      <c r="B360" s="103"/>
      <c r="C360" s="174"/>
      <c r="D360" s="175"/>
      <c r="E360" s="97" t="s">
        <v>620</v>
      </c>
      <c r="F360" s="445"/>
      <c r="G360" s="450"/>
      <c r="H360" s="455"/>
    </row>
    <row r="361" spans="1:8" ht="17.25">
      <c r="A361" s="98"/>
      <c r="B361" s="103"/>
      <c r="C361" s="174"/>
      <c r="D361" s="175"/>
      <c r="E361" s="97" t="s">
        <v>224</v>
      </c>
      <c r="F361" s="445"/>
      <c r="G361" s="450"/>
      <c r="H361" s="455"/>
    </row>
    <row r="362" spans="1:8" ht="17.25">
      <c r="A362" s="98"/>
      <c r="B362" s="103"/>
      <c r="C362" s="174"/>
      <c r="D362" s="175"/>
      <c r="E362" s="97" t="s">
        <v>224</v>
      </c>
      <c r="F362" s="445"/>
      <c r="G362" s="450"/>
      <c r="H362" s="455"/>
    </row>
    <row r="363" spans="1:8" ht="27">
      <c r="A363" s="98">
        <v>2560</v>
      </c>
      <c r="B363" s="112" t="s">
        <v>297</v>
      </c>
      <c r="C363" s="172">
        <v>6</v>
      </c>
      <c r="D363" s="173">
        <v>0</v>
      </c>
      <c r="E363" s="101" t="s">
        <v>725</v>
      </c>
      <c r="F363" s="445">
        <f>G363</f>
        <v>5305</v>
      </c>
      <c r="G363" s="450">
        <f>SUM(G367:G370)</f>
        <v>5305</v>
      </c>
      <c r="H363" s="455"/>
    </row>
    <row r="364" spans="1:8" s="12" customFormat="1" ht="10.5" customHeight="1">
      <c r="A364" s="98"/>
      <c r="B364" s="88"/>
      <c r="C364" s="172"/>
      <c r="D364" s="173"/>
      <c r="E364" s="97" t="s">
        <v>604</v>
      </c>
      <c r="F364" s="444"/>
      <c r="G364" s="449"/>
      <c r="H364" s="454"/>
    </row>
    <row r="365" spans="1:8" ht="27">
      <c r="A365" s="98">
        <v>2561</v>
      </c>
      <c r="B365" s="114" t="s">
        <v>297</v>
      </c>
      <c r="C365" s="174">
        <v>6</v>
      </c>
      <c r="D365" s="175">
        <v>1</v>
      </c>
      <c r="E365" s="97" t="s">
        <v>725</v>
      </c>
      <c r="F365" s="445"/>
      <c r="G365" s="450"/>
      <c r="H365" s="455"/>
    </row>
    <row r="366" spans="1:8" ht="27">
      <c r="A366" s="98"/>
      <c r="B366" s="103"/>
      <c r="C366" s="174"/>
      <c r="D366" s="175"/>
      <c r="E366" s="97" t="s">
        <v>620</v>
      </c>
      <c r="F366" s="445"/>
      <c r="G366" s="450"/>
      <c r="H366" s="455"/>
    </row>
    <row r="367" spans="1:8" ht="17.25">
      <c r="A367" s="98"/>
      <c r="B367" s="103"/>
      <c r="C367" s="174"/>
      <c r="D367" s="175"/>
      <c r="E367" s="435" t="s">
        <v>528</v>
      </c>
      <c r="F367" s="445">
        <f>G367</f>
        <v>1000</v>
      </c>
      <c r="G367" s="450">
        <f>9000-500-5000-2500</f>
        <v>1000</v>
      </c>
      <c r="H367" s="455"/>
    </row>
    <row r="368" spans="1:8" ht="17.25">
      <c r="A368" s="98"/>
      <c r="B368" s="103"/>
      <c r="C368" s="174"/>
      <c r="D368" s="175"/>
      <c r="E368" s="435" t="s">
        <v>134</v>
      </c>
      <c r="F368" s="445">
        <f>G368</f>
        <v>600</v>
      </c>
      <c r="G368" s="450">
        <f>950-350</f>
        <v>600</v>
      </c>
      <c r="H368" s="455"/>
    </row>
    <row r="369" spans="1:8" ht="17.25">
      <c r="A369" s="98"/>
      <c r="B369" s="103"/>
      <c r="C369" s="174"/>
      <c r="D369" s="175"/>
      <c r="E369" s="435" t="s">
        <v>137</v>
      </c>
      <c r="F369" s="445">
        <f>G369</f>
        <v>2755</v>
      </c>
      <c r="G369" s="450">
        <f>3000-245</f>
        <v>2755</v>
      </c>
      <c r="H369" s="455"/>
    </row>
    <row r="370" spans="1:8" ht="17.25">
      <c r="A370" s="98"/>
      <c r="B370" s="103"/>
      <c r="C370" s="174"/>
      <c r="D370" s="175"/>
      <c r="E370" s="435" t="s">
        <v>141</v>
      </c>
      <c r="F370" s="445">
        <f>G370</f>
        <v>950</v>
      </c>
      <c r="G370" s="450">
        <v>950</v>
      </c>
      <c r="H370" s="455"/>
    </row>
    <row r="371" spans="1:8" s="58" customFormat="1" ht="64.5" customHeight="1">
      <c r="A371" s="108">
        <v>2600</v>
      </c>
      <c r="B371" s="112" t="s">
        <v>298</v>
      </c>
      <c r="C371" s="172">
        <v>0</v>
      </c>
      <c r="D371" s="173">
        <v>0</v>
      </c>
      <c r="E371" s="113" t="s">
        <v>229</v>
      </c>
      <c r="F371" s="109">
        <f>G371+H371</f>
        <v>110484</v>
      </c>
      <c r="G371" s="110">
        <f>G373+G380+G386+G393+G400+G406</f>
        <v>77484</v>
      </c>
      <c r="H371" s="111">
        <f>H373+H393</f>
        <v>33000</v>
      </c>
    </row>
    <row r="372" spans="1:8" ht="15.75" customHeight="1">
      <c r="A372" s="96"/>
      <c r="B372" s="88"/>
      <c r="C372" s="170"/>
      <c r="D372" s="171"/>
      <c r="E372" s="97" t="s">
        <v>602</v>
      </c>
      <c r="F372" s="443"/>
      <c r="G372" s="448"/>
      <c r="H372" s="453"/>
    </row>
    <row r="373" spans="1:8" ht="17.25">
      <c r="A373" s="98">
        <v>2610</v>
      </c>
      <c r="B373" s="112" t="s">
        <v>298</v>
      </c>
      <c r="C373" s="172">
        <v>1</v>
      </c>
      <c r="D373" s="173">
        <v>0</v>
      </c>
      <c r="E373" s="101" t="s">
        <v>726</v>
      </c>
      <c r="F373" s="445">
        <f>H373</f>
        <v>30000</v>
      </c>
      <c r="G373" s="450"/>
      <c r="H373" s="455">
        <f>H377+H378+H379</f>
        <v>30000</v>
      </c>
    </row>
    <row r="374" spans="1:8" s="12" customFormat="1" ht="13.5" customHeight="1">
      <c r="A374" s="98"/>
      <c r="B374" s="88"/>
      <c r="C374" s="172"/>
      <c r="D374" s="173"/>
      <c r="E374" s="97" t="s">
        <v>604</v>
      </c>
      <c r="F374" s="444"/>
      <c r="G374" s="449"/>
      <c r="H374" s="454"/>
    </row>
    <row r="375" spans="1:8" ht="17.25">
      <c r="A375" s="98">
        <v>2611</v>
      </c>
      <c r="B375" s="114" t="s">
        <v>298</v>
      </c>
      <c r="C375" s="174">
        <v>1</v>
      </c>
      <c r="D375" s="175">
        <v>1</v>
      </c>
      <c r="E375" s="97" t="s">
        <v>727</v>
      </c>
      <c r="F375" s="445">
        <f>H375</f>
        <v>30000</v>
      </c>
      <c r="G375" s="450"/>
      <c r="H375" s="455">
        <f>H377</f>
        <v>30000</v>
      </c>
    </row>
    <row r="376" spans="1:8" ht="27">
      <c r="A376" s="98"/>
      <c r="B376" s="103"/>
      <c r="C376" s="174"/>
      <c r="D376" s="175"/>
      <c r="E376" s="97" t="s">
        <v>620</v>
      </c>
      <c r="F376" s="445"/>
      <c r="G376" s="450"/>
      <c r="H376" s="455"/>
    </row>
    <row r="377" spans="1:8" ht="17.25">
      <c r="A377" s="98"/>
      <c r="B377" s="103"/>
      <c r="C377" s="174"/>
      <c r="D377" s="175"/>
      <c r="E377" s="435" t="s">
        <v>204</v>
      </c>
      <c r="F377" s="445">
        <f>H377</f>
        <v>30000</v>
      </c>
      <c r="G377" s="450"/>
      <c r="H377" s="455">
        <v>30000</v>
      </c>
    </row>
    <row r="378" spans="1:8" ht="17.25">
      <c r="A378" s="98"/>
      <c r="B378" s="103"/>
      <c r="C378" s="174"/>
      <c r="D378" s="175"/>
      <c r="E378" s="435" t="s">
        <v>207</v>
      </c>
      <c r="F378" s="445">
        <f>H378</f>
        <v>0</v>
      </c>
      <c r="G378" s="450"/>
      <c r="H378" s="455"/>
    </row>
    <row r="379" spans="1:8" ht="17.25">
      <c r="A379" s="98"/>
      <c r="B379" s="103"/>
      <c r="C379" s="174"/>
      <c r="D379" s="175"/>
      <c r="E379" s="437" t="s">
        <v>211</v>
      </c>
      <c r="F379" s="445">
        <f>H379</f>
        <v>0</v>
      </c>
      <c r="G379" s="450"/>
      <c r="H379" s="455"/>
    </row>
    <row r="380" spans="1:8" ht="17.25">
      <c r="A380" s="98">
        <v>2620</v>
      </c>
      <c r="B380" s="112" t="s">
        <v>298</v>
      </c>
      <c r="C380" s="172">
        <v>2</v>
      </c>
      <c r="D380" s="173">
        <v>0</v>
      </c>
      <c r="E380" s="101" t="s">
        <v>728</v>
      </c>
      <c r="F380" s="445"/>
      <c r="G380" s="450"/>
      <c r="H380" s="455"/>
    </row>
    <row r="381" spans="1:8" s="12" customFormat="1" ht="10.5" customHeight="1">
      <c r="A381" s="98"/>
      <c r="B381" s="88"/>
      <c r="C381" s="172"/>
      <c r="D381" s="173"/>
      <c r="E381" s="97" t="s">
        <v>604</v>
      </c>
      <c r="F381" s="444"/>
      <c r="G381" s="449"/>
      <c r="H381" s="454"/>
    </row>
    <row r="382" spans="1:8" ht="17.25">
      <c r="A382" s="98">
        <v>2621</v>
      </c>
      <c r="B382" s="114" t="s">
        <v>298</v>
      </c>
      <c r="C382" s="174">
        <v>2</v>
      </c>
      <c r="D382" s="175">
        <v>1</v>
      </c>
      <c r="E382" s="97" t="s">
        <v>728</v>
      </c>
      <c r="F382" s="445"/>
      <c r="G382" s="450"/>
      <c r="H382" s="455"/>
    </row>
    <row r="383" spans="1:8" ht="27">
      <c r="A383" s="98"/>
      <c r="B383" s="103"/>
      <c r="C383" s="174"/>
      <c r="D383" s="175"/>
      <c r="E383" s="97" t="s">
        <v>620</v>
      </c>
      <c r="F383" s="445"/>
      <c r="G383" s="450"/>
      <c r="H383" s="455"/>
    </row>
    <row r="384" spans="1:8" ht="17.25">
      <c r="A384" s="98"/>
      <c r="B384" s="103"/>
      <c r="C384" s="174"/>
      <c r="D384" s="175"/>
      <c r="E384" s="97" t="s">
        <v>224</v>
      </c>
      <c r="F384" s="445"/>
      <c r="G384" s="450"/>
      <c r="H384" s="455"/>
    </row>
    <row r="385" spans="1:8" ht="17.25">
      <c r="A385" s="98"/>
      <c r="B385" s="103"/>
      <c r="C385" s="174"/>
      <c r="D385" s="175"/>
      <c r="E385" s="97" t="s">
        <v>224</v>
      </c>
      <c r="F385" s="445"/>
      <c r="G385" s="450"/>
      <c r="H385" s="455"/>
    </row>
    <row r="386" spans="1:8" ht="17.25">
      <c r="A386" s="98">
        <v>2630</v>
      </c>
      <c r="B386" s="112" t="s">
        <v>298</v>
      </c>
      <c r="C386" s="172">
        <v>3</v>
      </c>
      <c r="D386" s="173">
        <v>0</v>
      </c>
      <c r="E386" s="101" t="s">
        <v>729</v>
      </c>
      <c r="F386" s="445">
        <f>G386</f>
        <v>2000</v>
      </c>
      <c r="G386" s="450">
        <f>G388</f>
        <v>2000</v>
      </c>
      <c r="H386" s="455"/>
    </row>
    <row r="387" spans="1:8" s="12" customFormat="1" ht="10.5" customHeight="1">
      <c r="A387" s="98"/>
      <c r="B387" s="88"/>
      <c r="C387" s="172"/>
      <c r="D387" s="173"/>
      <c r="E387" s="97" t="s">
        <v>604</v>
      </c>
      <c r="F387" s="444"/>
      <c r="G387" s="449"/>
      <c r="H387" s="454"/>
    </row>
    <row r="388" spans="1:8" ht="17.25">
      <c r="A388" s="98">
        <v>2631</v>
      </c>
      <c r="B388" s="114" t="s">
        <v>298</v>
      </c>
      <c r="C388" s="174">
        <v>3</v>
      </c>
      <c r="D388" s="175">
        <v>1</v>
      </c>
      <c r="E388" s="97" t="s">
        <v>730</v>
      </c>
      <c r="F388" s="445">
        <f>G388</f>
        <v>2000</v>
      </c>
      <c r="G388" s="450">
        <f>G390+G391+G392</f>
        <v>2000</v>
      </c>
      <c r="H388" s="455"/>
    </row>
    <row r="389" spans="1:8" ht="27">
      <c r="A389" s="98"/>
      <c r="B389" s="103"/>
      <c r="C389" s="174"/>
      <c r="D389" s="175"/>
      <c r="E389" s="97" t="s">
        <v>620</v>
      </c>
      <c r="F389" s="445"/>
      <c r="G389" s="450"/>
      <c r="H389" s="455"/>
    </row>
    <row r="390" spans="1:8" ht="17.25">
      <c r="A390" s="98"/>
      <c r="B390" s="103"/>
      <c r="C390" s="174"/>
      <c r="D390" s="175"/>
      <c r="E390" s="435" t="s">
        <v>137</v>
      </c>
      <c r="F390" s="445">
        <f>G390</f>
        <v>0</v>
      </c>
      <c r="G390" s="450">
        <f>1000-1000</f>
        <v>0</v>
      </c>
      <c r="H390" s="455"/>
    </row>
    <row r="391" spans="1:8" ht="17.25">
      <c r="A391" s="98"/>
      <c r="B391" s="103"/>
      <c r="C391" s="174"/>
      <c r="D391" s="175"/>
      <c r="E391" s="435" t="s">
        <v>141</v>
      </c>
      <c r="F391" s="445">
        <f>G391</f>
        <v>1000</v>
      </c>
      <c r="G391" s="450">
        <v>1000</v>
      </c>
      <c r="H391" s="455"/>
    </row>
    <row r="392" spans="1:8" ht="27">
      <c r="A392" s="98"/>
      <c r="B392" s="103"/>
      <c r="C392" s="174"/>
      <c r="D392" s="175"/>
      <c r="E392" s="435" t="s">
        <v>132</v>
      </c>
      <c r="F392" s="445">
        <f>G392</f>
        <v>1000</v>
      </c>
      <c r="G392" s="450">
        <v>1000</v>
      </c>
      <c r="H392" s="455"/>
    </row>
    <row r="393" spans="1:8" ht="17.25">
      <c r="A393" s="98">
        <v>2640</v>
      </c>
      <c r="B393" s="112" t="s">
        <v>298</v>
      </c>
      <c r="C393" s="172">
        <v>4</v>
      </c>
      <c r="D393" s="173">
        <v>0</v>
      </c>
      <c r="E393" s="101" t="s">
        <v>731</v>
      </c>
      <c r="F393" s="445">
        <f>G393+H393</f>
        <v>62800</v>
      </c>
      <c r="G393" s="450">
        <f>G395</f>
        <v>59800</v>
      </c>
      <c r="H393" s="455">
        <f>H395</f>
        <v>3000</v>
      </c>
    </row>
    <row r="394" spans="1:8" s="12" customFormat="1" ht="10.5" customHeight="1">
      <c r="A394" s="98"/>
      <c r="B394" s="88"/>
      <c r="C394" s="172"/>
      <c r="D394" s="173"/>
      <c r="E394" s="97" t="s">
        <v>604</v>
      </c>
      <c r="F394" s="444"/>
      <c r="G394" s="449"/>
      <c r="H394" s="454"/>
    </row>
    <row r="395" spans="1:8" ht="17.25">
      <c r="A395" s="98">
        <v>2641</v>
      </c>
      <c r="B395" s="114" t="s">
        <v>298</v>
      </c>
      <c r="C395" s="174">
        <v>4</v>
      </c>
      <c r="D395" s="175">
        <v>1</v>
      </c>
      <c r="E395" s="97" t="s">
        <v>732</v>
      </c>
      <c r="F395" s="445">
        <f>G395+H395</f>
        <v>62800</v>
      </c>
      <c r="G395" s="450">
        <f>G397+G398</f>
        <v>59800</v>
      </c>
      <c r="H395" s="455">
        <f>H398+H399</f>
        <v>3000</v>
      </c>
    </row>
    <row r="396" spans="1:8" ht="27">
      <c r="A396" s="98"/>
      <c r="B396" s="103"/>
      <c r="C396" s="174"/>
      <c r="D396" s="175"/>
      <c r="E396" s="97" t="s">
        <v>620</v>
      </c>
      <c r="F396" s="445"/>
      <c r="G396" s="450"/>
      <c r="H396" s="455"/>
    </row>
    <row r="397" spans="1:8" ht="17.25">
      <c r="A397" s="98"/>
      <c r="B397" s="103"/>
      <c r="C397" s="174"/>
      <c r="D397" s="175"/>
      <c r="E397" s="436" t="s">
        <v>527</v>
      </c>
      <c r="F397" s="445">
        <f>G397+H397</f>
        <v>59800</v>
      </c>
      <c r="G397" s="450">
        <f>62800-3000</f>
        <v>59800</v>
      </c>
      <c r="H397" s="455"/>
    </row>
    <row r="398" spans="1:8" ht="17.25">
      <c r="A398" s="98"/>
      <c r="B398" s="103"/>
      <c r="C398" s="174"/>
      <c r="D398" s="175"/>
      <c r="E398" s="435" t="s">
        <v>204</v>
      </c>
      <c r="F398" s="445">
        <f>G398+H398</f>
        <v>2500</v>
      </c>
      <c r="G398" s="450"/>
      <c r="H398" s="455">
        <v>2500</v>
      </c>
    </row>
    <row r="399" spans="1:8" ht="17.25">
      <c r="A399" s="98"/>
      <c r="B399" s="103"/>
      <c r="C399" s="174"/>
      <c r="D399" s="175"/>
      <c r="E399" s="437" t="s">
        <v>211</v>
      </c>
      <c r="F399" s="445">
        <f>G399+H399</f>
        <v>500</v>
      </c>
      <c r="G399" s="450"/>
      <c r="H399" s="455">
        <v>500</v>
      </c>
    </row>
    <row r="400" spans="1:8" ht="40.5">
      <c r="A400" s="98">
        <v>2650</v>
      </c>
      <c r="B400" s="112" t="s">
        <v>298</v>
      </c>
      <c r="C400" s="172">
        <v>5</v>
      </c>
      <c r="D400" s="173">
        <v>0</v>
      </c>
      <c r="E400" s="101" t="s">
        <v>733</v>
      </c>
      <c r="F400" s="445"/>
      <c r="G400" s="450"/>
      <c r="H400" s="455"/>
    </row>
    <row r="401" spans="1:8" s="12" customFormat="1" ht="10.5" customHeight="1">
      <c r="A401" s="98"/>
      <c r="B401" s="88"/>
      <c r="C401" s="172"/>
      <c r="D401" s="173"/>
      <c r="E401" s="97" t="s">
        <v>604</v>
      </c>
      <c r="F401" s="444"/>
      <c r="G401" s="449"/>
      <c r="H401" s="454"/>
    </row>
    <row r="402" spans="1:8" ht="44.25" customHeight="1">
      <c r="A402" s="98">
        <v>2651</v>
      </c>
      <c r="B402" s="114" t="s">
        <v>298</v>
      </c>
      <c r="C402" s="174">
        <v>5</v>
      </c>
      <c r="D402" s="175">
        <v>1</v>
      </c>
      <c r="E402" s="97" t="s">
        <v>733</v>
      </c>
      <c r="F402" s="445"/>
      <c r="G402" s="450"/>
      <c r="H402" s="455"/>
    </row>
    <row r="403" spans="1:8" ht="27">
      <c r="A403" s="98"/>
      <c r="B403" s="103"/>
      <c r="C403" s="174"/>
      <c r="D403" s="175"/>
      <c r="E403" s="97" t="s">
        <v>620</v>
      </c>
      <c r="F403" s="445"/>
      <c r="G403" s="450"/>
      <c r="H403" s="455"/>
    </row>
    <row r="404" spans="1:8" ht="17.25">
      <c r="A404" s="98"/>
      <c r="B404" s="103"/>
      <c r="C404" s="174"/>
      <c r="D404" s="175"/>
      <c r="E404" s="97" t="s">
        <v>224</v>
      </c>
      <c r="F404" s="445"/>
      <c r="G404" s="450"/>
      <c r="H404" s="455"/>
    </row>
    <row r="405" spans="1:8" ht="17.25">
      <c r="A405" s="98"/>
      <c r="B405" s="103"/>
      <c r="C405" s="174"/>
      <c r="D405" s="175"/>
      <c r="E405" s="97" t="s">
        <v>224</v>
      </c>
      <c r="F405" s="445"/>
      <c r="G405" s="450"/>
      <c r="H405" s="455"/>
    </row>
    <row r="406" spans="1:8" ht="27">
      <c r="A406" s="98">
        <v>2660</v>
      </c>
      <c r="B406" s="112" t="s">
        <v>298</v>
      </c>
      <c r="C406" s="172">
        <v>6</v>
      </c>
      <c r="D406" s="173">
        <v>0</v>
      </c>
      <c r="E406" s="101" t="s">
        <v>734</v>
      </c>
      <c r="F406" s="445">
        <f>G406</f>
        <v>15684</v>
      </c>
      <c r="G406" s="450">
        <f>G410</f>
        <v>15684</v>
      </c>
      <c r="H406" s="455"/>
    </row>
    <row r="407" spans="1:8" s="12" customFormat="1" ht="10.5" customHeight="1">
      <c r="A407" s="98"/>
      <c r="B407" s="88"/>
      <c r="C407" s="172"/>
      <c r="D407" s="173"/>
      <c r="E407" s="97" t="s">
        <v>604</v>
      </c>
      <c r="F407" s="444"/>
      <c r="G407" s="449"/>
      <c r="H407" s="454"/>
    </row>
    <row r="408" spans="1:8" ht="31.5" customHeight="1">
      <c r="A408" s="98">
        <v>2661</v>
      </c>
      <c r="B408" s="114" t="s">
        <v>298</v>
      </c>
      <c r="C408" s="174">
        <v>6</v>
      </c>
      <c r="D408" s="175">
        <v>1</v>
      </c>
      <c r="E408" s="97" t="s">
        <v>734</v>
      </c>
      <c r="F408" s="445">
        <f>G408</f>
        <v>15684</v>
      </c>
      <c r="G408" s="450">
        <f>G410</f>
        <v>15684</v>
      </c>
      <c r="H408" s="455"/>
    </row>
    <row r="409" spans="1:8" ht="27">
      <c r="A409" s="98"/>
      <c r="B409" s="103"/>
      <c r="C409" s="174"/>
      <c r="D409" s="175"/>
      <c r="E409" s="97" t="s">
        <v>620</v>
      </c>
      <c r="F409" s="445"/>
      <c r="G409" s="450"/>
      <c r="H409" s="455"/>
    </row>
    <row r="410" spans="1:8" ht="27">
      <c r="A410" s="98"/>
      <c r="B410" s="103"/>
      <c r="C410" s="174"/>
      <c r="D410" s="175"/>
      <c r="E410" s="435" t="s">
        <v>159</v>
      </c>
      <c r="F410" s="445">
        <f>G410</f>
        <v>15684</v>
      </c>
      <c r="G410" s="450">
        <f>15108+576</f>
        <v>15684</v>
      </c>
      <c r="H410" s="455"/>
    </row>
    <row r="411" spans="1:8" ht="17.25">
      <c r="A411" s="98"/>
      <c r="B411" s="103"/>
      <c r="C411" s="174"/>
      <c r="D411" s="175"/>
      <c r="E411" s="97" t="s">
        <v>224</v>
      </c>
      <c r="F411" s="445"/>
      <c r="G411" s="450"/>
      <c r="H411" s="455"/>
    </row>
    <row r="412" spans="1:8" s="58" customFormat="1" ht="36" customHeight="1">
      <c r="A412" s="108">
        <v>2700</v>
      </c>
      <c r="B412" s="112" t="s">
        <v>299</v>
      </c>
      <c r="C412" s="172">
        <v>0</v>
      </c>
      <c r="D412" s="173">
        <v>0</v>
      </c>
      <c r="E412" s="113" t="s">
        <v>230</v>
      </c>
      <c r="F412" s="109"/>
      <c r="G412" s="110"/>
      <c r="H412" s="111"/>
    </row>
    <row r="413" spans="1:8" ht="11.25" customHeight="1">
      <c r="A413" s="96"/>
      <c r="B413" s="88"/>
      <c r="C413" s="170"/>
      <c r="D413" s="171"/>
      <c r="E413" s="97" t="s">
        <v>602</v>
      </c>
      <c r="F413" s="443"/>
      <c r="G413" s="448"/>
      <c r="H413" s="453"/>
    </row>
    <row r="414" spans="1:8" ht="17.25">
      <c r="A414" s="98">
        <v>2710</v>
      </c>
      <c r="B414" s="112" t="s">
        <v>299</v>
      </c>
      <c r="C414" s="172">
        <v>1</v>
      </c>
      <c r="D414" s="173">
        <v>0</v>
      </c>
      <c r="E414" s="101" t="s">
        <v>736</v>
      </c>
      <c r="F414" s="445"/>
      <c r="G414" s="450"/>
      <c r="H414" s="455"/>
    </row>
    <row r="415" spans="1:8" s="12" customFormat="1" ht="10.5" customHeight="1">
      <c r="A415" s="98"/>
      <c r="B415" s="88"/>
      <c r="C415" s="172"/>
      <c r="D415" s="173"/>
      <c r="E415" s="97" t="s">
        <v>604</v>
      </c>
      <c r="F415" s="444"/>
      <c r="G415" s="449"/>
      <c r="H415" s="454"/>
    </row>
    <row r="416" spans="1:8" ht="17.25">
      <c r="A416" s="98">
        <v>2711</v>
      </c>
      <c r="B416" s="114" t="s">
        <v>299</v>
      </c>
      <c r="C416" s="174">
        <v>1</v>
      </c>
      <c r="D416" s="175">
        <v>1</v>
      </c>
      <c r="E416" s="97" t="s">
        <v>737</v>
      </c>
      <c r="F416" s="445"/>
      <c r="G416" s="450"/>
      <c r="H416" s="455"/>
    </row>
    <row r="417" spans="1:8" ht="27">
      <c r="A417" s="98"/>
      <c r="B417" s="103"/>
      <c r="C417" s="174"/>
      <c r="D417" s="175"/>
      <c r="E417" s="97" t="s">
        <v>620</v>
      </c>
      <c r="F417" s="445"/>
      <c r="G417" s="450"/>
      <c r="H417" s="455"/>
    </row>
    <row r="418" spans="1:8" ht="17.25">
      <c r="A418" s="98"/>
      <c r="B418" s="103"/>
      <c r="C418" s="174"/>
      <c r="D418" s="175"/>
      <c r="E418" s="97" t="s">
        <v>224</v>
      </c>
      <c r="F418" s="445"/>
      <c r="G418" s="450"/>
      <c r="H418" s="455"/>
    </row>
    <row r="419" spans="1:8" ht="17.25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17.25">
      <c r="A420" s="98">
        <v>2712</v>
      </c>
      <c r="B420" s="114" t="s">
        <v>299</v>
      </c>
      <c r="C420" s="174">
        <v>1</v>
      </c>
      <c r="D420" s="175">
        <v>2</v>
      </c>
      <c r="E420" s="97" t="s">
        <v>738</v>
      </c>
      <c r="F420" s="445"/>
      <c r="G420" s="450"/>
      <c r="H420" s="455"/>
    </row>
    <row r="421" spans="1:8" ht="27">
      <c r="A421" s="98"/>
      <c r="B421" s="103"/>
      <c r="C421" s="174"/>
      <c r="D421" s="175"/>
      <c r="E421" s="97" t="s">
        <v>620</v>
      </c>
      <c r="F421" s="445"/>
      <c r="G421" s="450"/>
      <c r="H421" s="455"/>
    </row>
    <row r="422" spans="1:8" ht="17.25">
      <c r="A422" s="98"/>
      <c r="B422" s="103"/>
      <c r="C422" s="174"/>
      <c r="D422" s="175"/>
      <c r="E422" s="97" t="s">
        <v>224</v>
      </c>
      <c r="F422" s="445"/>
      <c r="G422" s="450"/>
      <c r="H422" s="455"/>
    </row>
    <row r="423" spans="1:8" ht="17.25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17.25">
      <c r="A424" s="98">
        <v>2713</v>
      </c>
      <c r="B424" s="114" t="s">
        <v>299</v>
      </c>
      <c r="C424" s="174">
        <v>1</v>
      </c>
      <c r="D424" s="175">
        <v>3</v>
      </c>
      <c r="E424" s="97" t="s">
        <v>739</v>
      </c>
      <c r="F424" s="445"/>
      <c r="G424" s="450"/>
      <c r="H424" s="455"/>
    </row>
    <row r="425" spans="1:8" ht="27">
      <c r="A425" s="98"/>
      <c r="B425" s="103"/>
      <c r="C425" s="174"/>
      <c r="D425" s="175"/>
      <c r="E425" s="97" t="s">
        <v>620</v>
      </c>
      <c r="F425" s="445"/>
      <c r="G425" s="450"/>
      <c r="H425" s="455"/>
    </row>
    <row r="426" spans="1:8" ht="17.25">
      <c r="A426" s="98"/>
      <c r="B426" s="103"/>
      <c r="C426" s="174"/>
      <c r="D426" s="175"/>
      <c r="E426" s="97" t="s">
        <v>224</v>
      </c>
      <c r="F426" s="445"/>
      <c r="G426" s="450"/>
      <c r="H426" s="455"/>
    </row>
    <row r="427" spans="1:8" ht="17.25">
      <c r="A427" s="98"/>
      <c r="B427" s="103"/>
      <c r="C427" s="174"/>
      <c r="D427" s="175"/>
      <c r="E427" s="97" t="s">
        <v>224</v>
      </c>
      <c r="F427" s="445"/>
      <c r="G427" s="450"/>
      <c r="H427" s="455"/>
    </row>
    <row r="428" spans="1:8" ht="17.25">
      <c r="A428" s="98">
        <v>2720</v>
      </c>
      <c r="B428" s="112" t="s">
        <v>299</v>
      </c>
      <c r="C428" s="172">
        <v>2</v>
      </c>
      <c r="D428" s="173">
        <v>0</v>
      </c>
      <c r="E428" s="101" t="s">
        <v>740</v>
      </c>
      <c r="F428" s="445"/>
      <c r="G428" s="450"/>
      <c r="H428" s="455"/>
    </row>
    <row r="429" spans="1:8" s="12" customFormat="1" ht="10.5" customHeight="1">
      <c r="A429" s="98"/>
      <c r="B429" s="88"/>
      <c r="C429" s="172"/>
      <c r="D429" s="173"/>
      <c r="E429" s="97" t="s">
        <v>604</v>
      </c>
      <c r="F429" s="444"/>
      <c r="G429" s="449"/>
      <c r="H429" s="454"/>
    </row>
    <row r="430" spans="1:8" ht="17.25">
      <c r="A430" s="98">
        <v>2721</v>
      </c>
      <c r="B430" s="114" t="s">
        <v>299</v>
      </c>
      <c r="C430" s="174">
        <v>2</v>
      </c>
      <c r="D430" s="175">
        <v>1</v>
      </c>
      <c r="E430" s="97" t="s">
        <v>741</v>
      </c>
      <c r="F430" s="445"/>
      <c r="G430" s="450"/>
      <c r="H430" s="455"/>
    </row>
    <row r="431" spans="1:8" ht="27">
      <c r="A431" s="98"/>
      <c r="B431" s="103"/>
      <c r="C431" s="174"/>
      <c r="D431" s="175"/>
      <c r="E431" s="97" t="s">
        <v>620</v>
      </c>
      <c r="F431" s="445"/>
      <c r="G431" s="450"/>
      <c r="H431" s="455"/>
    </row>
    <row r="432" spans="1:8" ht="17.25">
      <c r="A432" s="98"/>
      <c r="B432" s="103"/>
      <c r="C432" s="174"/>
      <c r="D432" s="175"/>
      <c r="E432" s="97" t="s">
        <v>224</v>
      </c>
      <c r="F432" s="445"/>
      <c r="G432" s="450"/>
      <c r="H432" s="455"/>
    </row>
    <row r="433" spans="1:8" ht="17.25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20.25" customHeight="1">
      <c r="A434" s="98">
        <v>2722</v>
      </c>
      <c r="B434" s="114" t="s">
        <v>299</v>
      </c>
      <c r="C434" s="174">
        <v>2</v>
      </c>
      <c r="D434" s="175">
        <v>2</v>
      </c>
      <c r="E434" s="97" t="s">
        <v>742</v>
      </c>
      <c r="F434" s="445"/>
      <c r="G434" s="450"/>
      <c r="H434" s="455"/>
    </row>
    <row r="435" spans="1:8" ht="27">
      <c r="A435" s="98"/>
      <c r="B435" s="103"/>
      <c r="C435" s="174"/>
      <c r="D435" s="175"/>
      <c r="E435" s="97" t="s">
        <v>620</v>
      </c>
      <c r="F435" s="445"/>
      <c r="G435" s="450"/>
      <c r="H435" s="455"/>
    </row>
    <row r="436" spans="1:8" ht="17.25">
      <c r="A436" s="98"/>
      <c r="B436" s="103"/>
      <c r="C436" s="174"/>
      <c r="D436" s="175"/>
      <c r="E436" s="97" t="s">
        <v>224</v>
      </c>
      <c r="F436" s="445"/>
      <c r="G436" s="450"/>
      <c r="H436" s="455"/>
    </row>
    <row r="437" spans="1:8" ht="17.25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17.25">
      <c r="A438" s="98">
        <v>2723</v>
      </c>
      <c r="B438" s="114" t="s">
        <v>299</v>
      </c>
      <c r="C438" s="174">
        <v>2</v>
      </c>
      <c r="D438" s="175">
        <v>3</v>
      </c>
      <c r="E438" s="97" t="s">
        <v>743</v>
      </c>
      <c r="F438" s="445"/>
      <c r="G438" s="450"/>
      <c r="H438" s="455"/>
    </row>
    <row r="439" spans="1:8" ht="27">
      <c r="A439" s="98"/>
      <c r="B439" s="103"/>
      <c r="C439" s="174"/>
      <c r="D439" s="175"/>
      <c r="E439" s="97" t="s">
        <v>620</v>
      </c>
      <c r="F439" s="445"/>
      <c r="G439" s="450"/>
      <c r="H439" s="455"/>
    </row>
    <row r="440" spans="1:8" ht="17.25">
      <c r="A440" s="98"/>
      <c r="B440" s="103"/>
      <c r="C440" s="174"/>
      <c r="D440" s="175"/>
      <c r="E440" s="97" t="s">
        <v>224</v>
      </c>
      <c r="F440" s="445"/>
      <c r="G440" s="450"/>
      <c r="H440" s="455"/>
    </row>
    <row r="441" spans="1:8" ht="17.25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17.25">
      <c r="A442" s="98">
        <v>2724</v>
      </c>
      <c r="B442" s="114" t="s">
        <v>299</v>
      </c>
      <c r="C442" s="174">
        <v>2</v>
      </c>
      <c r="D442" s="175">
        <v>4</v>
      </c>
      <c r="E442" s="97" t="s">
        <v>744</v>
      </c>
      <c r="F442" s="445"/>
      <c r="G442" s="450"/>
      <c r="H442" s="455"/>
    </row>
    <row r="443" spans="1:8" ht="27">
      <c r="A443" s="98"/>
      <c r="B443" s="103"/>
      <c r="C443" s="174"/>
      <c r="D443" s="175"/>
      <c r="E443" s="97" t="s">
        <v>620</v>
      </c>
      <c r="F443" s="445"/>
      <c r="G443" s="450"/>
      <c r="H443" s="455"/>
    </row>
    <row r="444" spans="1:8" ht="17.25">
      <c r="A444" s="98"/>
      <c r="B444" s="103"/>
      <c r="C444" s="174"/>
      <c r="D444" s="175"/>
      <c r="E444" s="97" t="s">
        <v>224</v>
      </c>
      <c r="F444" s="445"/>
      <c r="G444" s="450"/>
      <c r="H444" s="455"/>
    </row>
    <row r="445" spans="1:8" ht="17.25">
      <c r="A445" s="98"/>
      <c r="B445" s="103"/>
      <c r="C445" s="174"/>
      <c r="D445" s="175"/>
      <c r="E445" s="97" t="s">
        <v>224</v>
      </c>
      <c r="F445" s="445"/>
      <c r="G445" s="450"/>
      <c r="H445" s="455"/>
    </row>
    <row r="446" spans="1:8" ht="17.25">
      <c r="A446" s="98">
        <v>2730</v>
      </c>
      <c r="B446" s="112" t="s">
        <v>299</v>
      </c>
      <c r="C446" s="172">
        <v>3</v>
      </c>
      <c r="D446" s="173">
        <v>0</v>
      </c>
      <c r="E446" s="101" t="s">
        <v>745</v>
      </c>
      <c r="F446" s="445"/>
      <c r="G446" s="450"/>
      <c r="H446" s="455"/>
    </row>
    <row r="447" spans="1:8" s="12" customFormat="1" ht="10.5" customHeight="1">
      <c r="A447" s="98"/>
      <c r="B447" s="88"/>
      <c r="C447" s="172"/>
      <c r="D447" s="173"/>
      <c r="E447" s="97" t="s">
        <v>604</v>
      </c>
      <c r="F447" s="444"/>
      <c r="G447" s="449"/>
      <c r="H447" s="454"/>
    </row>
    <row r="448" spans="1:8" ht="15" customHeight="1">
      <c r="A448" s="98">
        <v>2731</v>
      </c>
      <c r="B448" s="114" t="s">
        <v>299</v>
      </c>
      <c r="C448" s="174">
        <v>3</v>
      </c>
      <c r="D448" s="175">
        <v>1</v>
      </c>
      <c r="E448" s="97" t="s">
        <v>746</v>
      </c>
      <c r="F448" s="445"/>
      <c r="G448" s="450"/>
      <c r="H448" s="455"/>
    </row>
    <row r="449" spans="1:8" ht="27">
      <c r="A449" s="98"/>
      <c r="B449" s="103"/>
      <c r="C449" s="174"/>
      <c r="D449" s="175"/>
      <c r="E449" s="97" t="s">
        <v>620</v>
      </c>
      <c r="F449" s="445"/>
      <c r="G449" s="450"/>
      <c r="H449" s="455"/>
    </row>
    <row r="450" spans="1:8" ht="17.25">
      <c r="A450" s="98"/>
      <c r="B450" s="103"/>
      <c r="C450" s="174"/>
      <c r="D450" s="175"/>
      <c r="E450" s="97" t="s">
        <v>224</v>
      </c>
      <c r="F450" s="445"/>
      <c r="G450" s="450"/>
      <c r="H450" s="455"/>
    </row>
    <row r="451" spans="1:8" ht="17.25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18" customHeight="1">
      <c r="A452" s="98">
        <v>2732</v>
      </c>
      <c r="B452" s="114" t="s">
        <v>299</v>
      </c>
      <c r="C452" s="174">
        <v>3</v>
      </c>
      <c r="D452" s="175">
        <v>2</v>
      </c>
      <c r="E452" s="97" t="s">
        <v>747</v>
      </c>
      <c r="F452" s="445"/>
      <c r="G452" s="450"/>
      <c r="H452" s="455"/>
    </row>
    <row r="453" spans="1:8" ht="27">
      <c r="A453" s="98"/>
      <c r="B453" s="103"/>
      <c r="C453" s="174"/>
      <c r="D453" s="175"/>
      <c r="E453" s="97" t="s">
        <v>620</v>
      </c>
      <c r="F453" s="445"/>
      <c r="G453" s="450"/>
      <c r="H453" s="455"/>
    </row>
    <row r="454" spans="1:8" ht="17.25">
      <c r="A454" s="98"/>
      <c r="B454" s="103"/>
      <c r="C454" s="174"/>
      <c r="D454" s="175"/>
      <c r="E454" s="97" t="s">
        <v>224</v>
      </c>
      <c r="F454" s="445"/>
      <c r="G454" s="450"/>
      <c r="H454" s="455"/>
    </row>
    <row r="455" spans="1:8" ht="17.25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21.75" customHeight="1">
      <c r="A456" s="98">
        <v>2733</v>
      </c>
      <c r="B456" s="114" t="s">
        <v>299</v>
      </c>
      <c r="C456" s="174">
        <v>3</v>
      </c>
      <c r="D456" s="175">
        <v>3</v>
      </c>
      <c r="E456" s="97" t="s">
        <v>748</v>
      </c>
      <c r="F456" s="445"/>
      <c r="G456" s="450"/>
      <c r="H456" s="455"/>
    </row>
    <row r="457" spans="1:8" ht="27">
      <c r="A457" s="98"/>
      <c r="B457" s="103"/>
      <c r="C457" s="174"/>
      <c r="D457" s="175"/>
      <c r="E457" s="97" t="s">
        <v>620</v>
      </c>
      <c r="F457" s="445"/>
      <c r="G457" s="450"/>
      <c r="H457" s="455"/>
    </row>
    <row r="458" spans="1:8" ht="17.25">
      <c r="A458" s="98"/>
      <c r="B458" s="103"/>
      <c r="C458" s="174"/>
      <c r="D458" s="175"/>
      <c r="E458" s="97" t="s">
        <v>224</v>
      </c>
      <c r="F458" s="445"/>
      <c r="G458" s="450"/>
      <c r="H458" s="455"/>
    </row>
    <row r="459" spans="1:8" ht="17.25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29.25" customHeight="1">
      <c r="A460" s="98">
        <v>2734</v>
      </c>
      <c r="B460" s="114" t="s">
        <v>299</v>
      </c>
      <c r="C460" s="174">
        <v>3</v>
      </c>
      <c r="D460" s="175">
        <v>4</v>
      </c>
      <c r="E460" s="97" t="s">
        <v>749</v>
      </c>
      <c r="F460" s="445"/>
      <c r="G460" s="450"/>
      <c r="H460" s="455"/>
    </row>
    <row r="461" spans="1:8" ht="27">
      <c r="A461" s="98"/>
      <c r="B461" s="103"/>
      <c r="C461" s="174"/>
      <c r="D461" s="175"/>
      <c r="E461" s="97" t="s">
        <v>620</v>
      </c>
      <c r="F461" s="445"/>
      <c r="G461" s="450"/>
      <c r="H461" s="455"/>
    </row>
    <row r="462" spans="1:8" ht="17.25">
      <c r="A462" s="98"/>
      <c r="B462" s="103"/>
      <c r="C462" s="174"/>
      <c r="D462" s="175"/>
      <c r="E462" s="97" t="s">
        <v>224</v>
      </c>
      <c r="F462" s="445"/>
      <c r="G462" s="450"/>
      <c r="H462" s="455"/>
    </row>
    <row r="463" spans="1:8" ht="17.25">
      <c r="A463" s="98"/>
      <c r="B463" s="103"/>
      <c r="C463" s="174"/>
      <c r="D463" s="175"/>
      <c r="E463" s="97" t="s">
        <v>224</v>
      </c>
      <c r="F463" s="445"/>
      <c r="G463" s="450"/>
      <c r="H463" s="455"/>
    </row>
    <row r="464" spans="1:8" ht="17.25">
      <c r="A464" s="98">
        <v>2740</v>
      </c>
      <c r="B464" s="112" t="s">
        <v>299</v>
      </c>
      <c r="C464" s="172">
        <v>4</v>
      </c>
      <c r="D464" s="173">
        <v>0</v>
      </c>
      <c r="E464" s="101" t="s">
        <v>750</v>
      </c>
      <c r="F464" s="445"/>
      <c r="G464" s="450"/>
      <c r="H464" s="455"/>
    </row>
    <row r="465" spans="1:8" s="12" customFormat="1" ht="10.5" customHeight="1">
      <c r="A465" s="98"/>
      <c r="B465" s="88"/>
      <c r="C465" s="172"/>
      <c r="D465" s="173"/>
      <c r="E465" s="97" t="s">
        <v>604</v>
      </c>
      <c r="F465" s="444"/>
      <c r="G465" s="449"/>
      <c r="H465" s="454"/>
    </row>
    <row r="466" spans="1:8" ht="17.25">
      <c r="A466" s="98">
        <v>2741</v>
      </c>
      <c r="B466" s="114" t="s">
        <v>299</v>
      </c>
      <c r="C466" s="174">
        <v>4</v>
      </c>
      <c r="D466" s="175">
        <v>1</v>
      </c>
      <c r="E466" s="97" t="s">
        <v>750</v>
      </c>
      <c r="F466" s="445"/>
      <c r="G466" s="450"/>
      <c r="H466" s="455"/>
    </row>
    <row r="467" spans="1:8" ht="27">
      <c r="A467" s="98"/>
      <c r="B467" s="103"/>
      <c r="C467" s="174"/>
      <c r="D467" s="175"/>
      <c r="E467" s="97" t="s">
        <v>620</v>
      </c>
      <c r="F467" s="445"/>
      <c r="G467" s="450"/>
      <c r="H467" s="455"/>
    </row>
    <row r="468" spans="1:8" ht="17.25">
      <c r="A468" s="98"/>
      <c r="B468" s="103"/>
      <c r="C468" s="174"/>
      <c r="D468" s="175"/>
      <c r="E468" s="97" t="s">
        <v>224</v>
      </c>
      <c r="F468" s="445"/>
      <c r="G468" s="450"/>
      <c r="H468" s="455"/>
    </row>
    <row r="469" spans="1:8" ht="17.25">
      <c r="A469" s="98"/>
      <c r="B469" s="103"/>
      <c r="C469" s="174"/>
      <c r="D469" s="175"/>
      <c r="E469" s="97" t="s">
        <v>224</v>
      </c>
      <c r="F469" s="445"/>
      <c r="G469" s="450"/>
      <c r="H469" s="455"/>
    </row>
    <row r="470" spans="1:8" ht="32.25" customHeight="1">
      <c r="A470" s="98">
        <v>2750</v>
      </c>
      <c r="B470" s="112" t="s">
        <v>299</v>
      </c>
      <c r="C470" s="172">
        <v>5</v>
      </c>
      <c r="D470" s="173">
        <v>0</v>
      </c>
      <c r="E470" s="101" t="s">
        <v>751</v>
      </c>
      <c r="F470" s="445"/>
      <c r="G470" s="450"/>
      <c r="H470" s="455"/>
    </row>
    <row r="471" spans="1:8" s="12" customFormat="1" ht="10.5" customHeight="1">
      <c r="A471" s="98"/>
      <c r="B471" s="88"/>
      <c r="C471" s="172"/>
      <c r="D471" s="173"/>
      <c r="E471" s="97" t="s">
        <v>604</v>
      </c>
      <c r="F471" s="444"/>
      <c r="G471" s="449"/>
      <c r="H471" s="454"/>
    </row>
    <row r="472" spans="1:8" ht="27">
      <c r="A472" s="98">
        <v>2751</v>
      </c>
      <c r="B472" s="114" t="s">
        <v>299</v>
      </c>
      <c r="C472" s="174">
        <v>5</v>
      </c>
      <c r="D472" s="175">
        <v>1</v>
      </c>
      <c r="E472" s="97" t="s">
        <v>751</v>
      </c>
      <c r="F472" s="445"/>
      <c r="G472" s="450"/>
      <c r="H472" s="455"/>
    </row>
    <row r="473" spans="1:8" ht="27">
      <c r="A473" s="98"/>
      <c r="B473" s="103"/>
      <c r="C473" s="174"/>
      <c r="D473" s="175"/>
      <c r="E473" s="97" t="s">
        <v>620</v>
      </c>
      <c r="F473" s="445"/>
      <c r="G473" s="450"/>
      <c r="H473" s="455"/>
    </row>
    <row r="474" spans="1:8" ht="17.25">
      <c r="A474" s="98"/>
      <c r="B474" s="103"/>
      <c r="C474" s="174"/>
      <c r="D474" s="175"/>
      <c r="E474" s="97" t="s">
        <v>224</v>
      </c>
      <c r="F474" s="445"/>
      <c r="G474" s="450"/>
      <c r="H474" s="455"/>
    </row>
    <row r="475" spans="1:8" ht="17.25">
      <c r="A475" s="98"/>
      <c r="B475" s="103"/>
      <c r="C475" s="174"/>
      <c r="D475" s="175"/>
      <c r="E475" s="97" t="s">
        <v>224</v>
      </c>
      <c r="F475" s="445"/>
      <c r="G475" s="450"/>
      <c r="H475" s="455"/>
    </row>
    <row r="476" spans="1:8" ht="17.25">
      <c r="A476" s="98">
        <v>2760</v>
      </c>
      <c r="B476" s="112" t="s">
        <v>299</v>
      </c>
      <c r="C476" s="172">
        <v>6</v>
      </c>
      <c r="D476" s="173">
        <v>0</v>
      </c>
      <c r="E476" s="101" t="s">
        <v>752</v>
      </c>
      <c r="F476" s="445"/>
      <c r="G476" s="450"/>
      <c r="H476" s="455"/>
    </row>
    <row r="477" spans="1:8" s="12" customFormat="1" ht="10.5" customHeight="1">
      <c r="A477" s="98"/>
      <c r="B477" s="88"/>
      <c r="C477" s="172"/>
      <c r="D477" s="173"/>
      <c r="E477" s="97" t="s">
        <v>604</v>
      </c>
      <c r="F477" s="444"/>
      <c r="G477" s="449"/>
      <c r="H477" s="454"/>
    </row>
    <row r="478" spans="1:8" ht="17.25">
      <c r="A478" s="98">
        <v>2761</v>
      </c>
      <c r="B478" s="114" t="s">
        <v>299</v>
      </c>
      <c r="C478" s="174">
        <v>6</v>
      </c>
      <c r="D478" s="175">
        <v>1</v>
      </c>
      <c r="E478" s="97" t="s">
        <v>0</v>
      </c>
      <c r="F478" s="445"/>
      <c r="G478" s="450"/>
      <c r="H478" s="455"/>
    </row>
    <row r="479" spans="1:8" ht="27">
      <c r="A479" s="98"/>
      <c r="B479" s="103"/>
      <c r="C479" s="174"/>
      <c r="D479" s="175"/>
      <c r="E479" s="97" t="s">
        <v>620</v>
      </c>
      <c r="F479" s="445"/>
      <c r="G479" s="450"/>
      <c r="H479" s="455"/>
    </row>
    <row r="480" spans="1:8" ht="17.25">
      <c r="A480" s="98"/>
      <c r="B480" s="103"/>
      <c r="C480" s="174"/>
      <c r="D480" s="175"/>
      <c r="E480" s="97" t="s">
        <v>224</v>
      </c>
      <c r="F480" s="445"/>
      <c r="G480" s="450"/>
      <c r="H480" s="455"/>
    </row>
    <row r="481" spans="1:8" ht="17.25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17.25">
      <c r="A482" s="98">
        <v>2762</v>
      </c>
      <c r="B482" s="114" t="s">
        <v>299</v>
      </c>
      <c r="C482" s="174">
        <v>6</v>
      </c>
      <c r="D482" s="175">
        <v>2</v>
      </c>
      <c r="E482" s="97" t="s">
        <v>752</v>
      </c>
      <c r="F482" s="445"/>
      <c r="G482" s="450"/>
      <c r="H482" s="455"/>
    </row>
    <row r="483" spans="1:8" ht="27">
      <c r="A483" s="98"/>
      <c r="B483" s="103"/>
      <c r="C483" s="174"/>
      <c r="D483" s="175"/>
      <c r="E483" s="97" t="s">
        <v>620</v>
      </c>
      <c r="F483" s="445"/>
      <c r="G483" s="450"/>
      <c r="H483" s="455"/>
    </row>
    <row r="484" spans="1:8" ht="17.25">
      <c r="A484" s="98"/>
      <c r="B484" s="103"/>
      <c r="C484" s="174"/>
      <c r="D484" s="175"/>
      <c r="E484" s="97" t="s">
        <v>224</v>
      </c>
      <c r="F484" s="445"/>
      <c r="G484" s="450"/>
      <c r="H484" s="455"/>
    </row>
    <row r="485" spans="1:8" ht="17.25">
      <c r="A485" s="98"/>
      <c r="B485" s="103"/>
      <c r="C485" s="174"/>
      <c r="D485" s="175"/>
      <c r="E485" s="97" t="s">
        <v>224</v>
      </c>
      <c r="F485" s="445"/>
      <c r="G485" s="450"/>
      <c r="H485" s="455"/>
    </row>
    <row r="486" spans="1:8" s="58" customFormat="1" ht="46.5" customHeight="1">
      <c r="A486" s="108">
        <v>2800</v>
      </c>
      <c r="B486" s="112" t="s">
        <v>300</v>
      </c>
      <c r="C486" s="172">
        <v>0</v>
      </c>
      <c r="D486" s="173">
        <v>0</v>
      </c>
      <c r="E486" s="113" t="s">
        <v>231</v>
      </c>
      <c r="F486" s="109">
        <f>G486+H486</f>
        <v>100962</v>
      </c>
      <c r="G486" s="110">
        <f>G488+G494+G528+G542+G556+G562</f>
        <v>82682</v>
      </c>
      <c r="H486" s="111">
        <f>H494+H562</f>
        <v>18280</v>
      </c>
    </row>
    <row r="487" spans="1:8" ht="15" customHeight="1">
      <c r="A487" s="96"/>
      <c r="B487" s="88"/>
      <c r="C487" s="170"/>
      <c r="D487" s="171"/>
      <c r="E487" s="97" t="s">
        <v>602</v>
      </c>
      <c r="F487" s="443"/>
      <c r="G487" s="448"/>
      <c r="H487" s="453"/>
    </row>
    <row r="488" spans="1:8" ht="17.25">
      <c r="A488" s="98">
        <v>2810</v>
      </c>
      <c r="B488" s="114" t="s">
        <v>300</v>
      </c>
      <c r="C488" s="174">
        <v>1</v>
      </c>
      <c r="D488" s="175">
        <v>0</v>
      </c>
      <c r="E488" s="101" t="s">
        <v>2</v>
      </c>
      <c r="F488" s="445"/>
      <c r="G488" s="450"/>
      <c r="H488" s="455"/>
    </row>
    <row r="489" spans="1:8" s="12" customFormat="1" ht="10.5" customHeight="1">
      <c r="A489" s="98"/>
      <c r="B489" s="88"/>
      <c r="C489" s="172"/>
      <c r="D489" s="173"/>
      <c r="E489" s="97" t="s">
        <v>604</v>
      </c>
      <c r="F489" s="444"/>
      <c r="G489" s="449"/>
      <c r="H489" s="454"/>
    </row>
    <row r="490" spans="1:8" ht="17.25">
      <c r="A490" s="98">
        <v>2811</v>
      </c>
      <c r="B490" s="114" t="s">
        <v>300</v>
      </c>
      <c r="C490" s="174">
        <v>1</v>
      </c>
      <c r="D490" s="175">
        <v>1</v>
      </c>
      <c r="E490" s="97" t="s">
        <v>2</v>
      </c>
      <c r="F490" s="445"/>
      <c r="G490" s="450"/>
      <c r="H490" s="455"/>
    </row>
    <row r="491" spans="1:8" ht="27">
      <c r="A491" s="98"/>
      <c r="B491" s="103"/>
      <c r="C491" s="174"/>
      <c r="D491" s="175"/>
      <c r="E491" s="97" t="s">
        <v>620</v>
      </c>
      <c r="F491" s="445"/>
      <c r="G491" s="450"/>
      <c r="H491" s="455"/>
    </row>
    <row r="492" spans="1:8" ht="17.25">
      <c r="A492" s="98"/>
      <c r="B492" s="103"/>
      <c r="C492" s="174"/>
      <c r="D492" s="175"/>
      <c r="E492" s="97" t="s">
        <v>224</v>
      </c>
      <c r="F492" s="445"/>
      <c r="G492" s="450"/>
      <c r="H492" s="455"/>
    </row>
    <row r="493" spans="1:8" ht="17.25">
      <c r="A493" s="98"/>
      <c r="B493" s="103"/>
      <c r="C493" s="174"/>
      <c r="D493" s="175"/>
      <c r="E493" s="97" t="s">
        <v>224</v>
      </c>
      <c r="F493" s="445"/>
      <c r="G493" s="450"/>
      <c r="H493" s="455"/>
    </row>
    <row r="494" spans="1:8" ht="17.25">
      <c r="A494" s="98">
        <v>2820</v>
      </c>
      <c r="B494" s="112" t="s">
        <v>300</v>
      </c>
      <c r="C494" s="172">
        <v>2</v>
      </c>
      <c r="D494" s="173">
        <v>0</v>
      </c>
      <c r="E494" s="101" t="s">
        <v>3</v>
      </c>
      <c r="F494" s="445">
        <f>G494+H494</f>
        <v>85760</v>
      </c>
      <c r="G494" s="450">
        <f>G496+G500+G505+G509+G516+G520+G524</f>
        <v>74760</v>
      </c>
      <c r="H494" s="455">
        <f>H500+H505</f>
        <v>11000</v>
      </c>
    </row>
    <row r="495" spans="1:8" s="12" customFormat="1" ht="10.5" customHeight="1">
      <c r="A495" s="98"/>
      <c r="B495" s="88"/>
      <c r="C495" s="172"/>
      <c r="D495" s="173"/>
      <c r="E495" s="97" t="s">
        <v>604</v>
      </c>
      <c r="F495" s="444"/>
      <c r="G495" s="449"/>
      <c r="H495" s="454"/>
    </row>
    <row r="496" spans="1:8" ht="17.25">
      <c r="A496" s="98">
        <v>2821</v>
      </c>
      <c r="B496" s="114" t="s">
        <v>300</v>
      </c>
      <c r="C496" s="174">
        <v>2</v>
      </c>
      <c r="D496" s="175">
        <v>1</v>
      </c>
      <c r="E496" s="97" t="s">
        <v>4</v>
      </c>
      <c r="F496" s="445">
        <f>G496</f>
        <v>27755</v>
      </c>
      <c r="G496" s="450">
        <f>G498</f>
        <v>27755</v>
      </c>
      <c r="H496" s="455"/>
    </row>
    <row r="497" spans="1:8" ht="27">
      <c r="A497" s="98"/>
      <c r="B497" s="103"/>
      <c r="C497" s="174"/>
      <c r="D497" s="175"/>
      <c r="E497" s="97" t="s">
        <v>620</v>
      </c>
      <c r="F497" s="445"/>
      <c r="G497" s="450"/>
      <c r="H497" s="455"/>
    </row>
    <row r="498" spans="1:8" ht="27">
      <c r="A498" s="98"/>
      <c r="B498" s="103"/>
      <c r="C498" s="174"/>
      <c r="D498" s="175"/>
      <c r="E498" s="435" t="s">
        <v>159</v>
      </c>
      <c r="F498" s="445">
        <f>G498</f>
        <v>27755</v>
      </c>
      <c r="G498" s="450">
        <f>27755+2006-2006</f>
        <v>27755</v>
      </c>
      <c r="H498" s="455"/>
    </row>
    <row r="499" spans="1:8" ht="17.25">
      <c r="A499" s="98"/>
      <c r="B499" s="103"/>
      <c r="C499" s="174"/>
      <c r="D499" s="175"/>
      <c r="E499" s="97" t="s">
        <v>224</v>
      </c>
      <c r="F499" s="445"/>
      <c r="G499" s="450"/>
      <c r="H499" s="455"/>
    </row>
    <row r="500" spans="1:8" ht="17.25">
      <c r="A500" s="98">
        <v>2822</v>
      </c>
      <c r="B500" s="114" t="s">
        <v>300</v>
      </c>
      <c r="C500" s="174">
        <v>2</v>
      </c>
      <c r="D500" s="175">
        <v>2</v>
      </c>
      <c r="E500" s="97" t="s">
        <v>5</v>
      </c>
      <c r="F500" s="445">
        <f>G500+H500</f>
        <v>34156</v>
      </c>
      <c r="G500" s="450">
        <f>G502</f>
        <v>27156</v>
      </c>
      <c r="H500" s="455">
        <f>H503+H504</f>
        <v>7000</v>
      </c>
    </row>
    <row r="501" spans="1:8" ht="27">
      <c r="A501" s="98"/>
      <c r="B501" s="103"/>
      <c r="C501" s="174"/>
      <c r="D501" s="175"/>
      <c r="E501" s="97" t="s">
        <v>620</v>
      </c>
      <c r="F501" s="445"/>
      <c r="G501" s="450"/>
      <c r="H501" s="455"/>
    </row>
    <row r="502" spans="1:8" ht="27">
      <c r="A502" s="98"/>
      <c r="B502" s="103"/>
      <c r="C502" s="174"/>
      <c r="D502" s="175"/>
      <c r="E502" s="435" t="s">
        <v>159</v>
      </c>
      <c r="F502" s="445">
        <f>G502</f>
        <v>27156</v>
      </c>
      <c r="G502" s="450">
        <f>26049+1107</f>
        <v>27156</v>
      </c>
      <c r="H502" s="455"/>
    </row>
    <row r="503" spans="1:8" ht="17.25">
      <c r="A503" s="98"/>
      <c r="B503" s="103"/>
      <c r="C503" s="174"/>
      <c r="D503" s="175"/>
      <c r="E503" s="435" t="s">
        <v>204</v>
      </c>
      <c r="F503" s="445">
        <f>H503</f>
        <v>6000</v>
      </c>
      <c r="G503" s="450"/>
      <c r="H503" s="455">
        <v>6000</v>
      </c>
    </row>
    <row r="504" spans="1:8" ht="17.25">
      <c r="A504" s="98"/>
      <c r="B504" s="103"/>
      <c r="C504" s="174"/>
      <c r="D504" s="175"/>
      <c r="E504" s="437" t="s">
        <v>211</v>
      </c>
      <c r="F504" s="445">
        <f>H504</f>
        <v>1000</v>
      </c>
      <c r="G504" s="450"/>
      <c r="H504" s="455">
        <v>1000</v>
      </c>
    </row>
    <row r="505" spans="1:8" ht="17.25">
      <c r="A505" s="98">
        <v>2823</v>
      </c>
      <c r="B505" s="114" t="s">
        <v>300</v>
      </c>
      <c r="C505" s="174">
        <v>2</v>
      </c>
      <c r="D505" s="175">
        <v>3</v>
      </c>
      <c r="E505" s="97" t="s">
        <v>6</v>
      </c>
      <c r="F505" s="445">
        <f>G505+H505</f>
        <v>21674</v>
      </c>
      <c r="G505" s="450">
        <f>G507</f>
        <v>17674</v>
      </c>
      <c r="H505" s="455">
        <f>H508</f>
        <v>4000</v>
      </c>
    </row>
    <row r="506" spans="1:8" ht="27">
      <c r="A506" s="98"/>
      <c r="B506" s="103"/>
      <c r="C506" s="174"/>
      <c r="D506" s="175"/>
      <c r="E506" s="97" t="s">
        <v>620</v>
      </c>
      <c r="F506" s="445"/>
      <c r="G506" s="450"/>
      <c r="H506" s="455"/>
    </row>
    <row r="507" spans="1:8" ht="27">
      <c r="A507" s="98"/>
      <c r="B507" s="103"/>
      <c r="C507" s="174"/>
      <c r="D507" s="175"/>
      <c r="E507" s="435" t="s">
        <v>159</v>
      </c>
      <c r="F507" s="445">
        <f>G507</f>
        <v>17674</v>
      </c>
      <c r="G507" s="450">
        <f>17674+1449-1449</f>
        <v>17674</v>
      </c>
      <c r="H507" s="455"/>
    </row>
    <row r="508" spans="1:8" ht="17.25">
      <c r="A508" s="98"/>
      <c r="B508" s="103"/>
      <c r="C508" s="174"/>
      <c r="D508" s="175"/>
      <c r="E508" s="437" t="s">
        <v>211</v>
      </c>
      <c r="F508" s="445">
        <f>H508</f>
        <v>4000</v>
      </c>
      <c r="G508" s="450"/>
      <c r="H508" s="455">
        <v>4000</v>
      </c>
    </row>
    <row r="509" spans="1:8" ht="17.25">
      <c r="A509" s="98">
        <v>2824</v>
      </c>
      <c r="B509" s="114" t="s">
        <v>300</v>
      </c>
      <c r="C509" s="174">
        <v>2</v>
      </c>
      <c r="D509" s="175">
        <v>4</v>
      </c>
      <c r="E509" s="97" t="s">
        <v>7</v>
      </c>
      <c r="F509" s="445">
        <f>G509</f>
        <v>2175</v>
      </c>
      <c r="G509" s="450">
        <f>G511+G512+G513+G514+G515</f>
        <v>2175</v>
      </c>
      <c r="H509" s="455"/>
    </row>
    <row r="510" spans="1:8" ht="27">
      <c r="A510" s="98"/>
      <c r="B510" s="103"/>
      <c r="C510" s="174"/>
      <c r="D510" s="175"/>
      <c r="E510" s="97" t="s">
        <v>620</v>
      </c>
      <c r="F510" s="445"/>
      <c r="G510" s="450"/>
      <c r="H510" s="455"/>
    </row>
    <row r="511" spans="1:8" ht="27">
      <c r="A511" s="98"/>
      <c r="B511" s="103"/>
      <c r="C511" s="174"/>
      <c r="D511" s="175"/>
      <c r="E511" s="435" t="s">
        <v>159</v>
      </c>
      <c r="F511" s="445">
        <f>G511</f>
        <v>0</v>
      </c>
      <c r="G511" s="450"/>
      <c r="H511" s="455"/>
    </row>
    <row r="512" spans="1:8" ht="17.25">
      <c r="A512" s="98"/>
      <c r="B512" s="103"/>
      <c r="C512" s="174"/>
      <c r="D512" s="175"/>
      <c r="E512" s="435" t="s">
        <v>129</v>
      </c>
      <c r="F512" s="445">
        <f>G512</f>
        <v>700</v>
      </c>
      <c r="G512" s="450">
        <f>1500-800</f>
        <v>700</v>
      </c>
      <c r="H512" s="455"/>
    </row>
    <row r="513" spans="1:8" ht="17.25">
      <c r="A513" s="98"/>
      <c r="B513" s="103"/>
      <c r="C513" s="174"/>
      <c r="D513" s="175"/>
      <c r="E513" s="435" t="s">
        <v>141</v>
      </c>
      <c r="F513" s="445">
        <f>G513</f>
        <v>300</v>
      </c>
      <c r="G513" s="450">
        <f>800-500</f>
        <v>300</v>
      </c>
      <c r="H513" s="455"/>
    </row>
    <row r="514" spans="1:8" ht="17.25">
      <c r="A514" s="98"/>
      <c r="B514" s="103"/>
      <c r="C514" s="174"/>
      <c r="D514" s="175"/>
      <c r="E514" s="435" t="s">
        <v>130</v>
      </c>
      <c r="F514" s="445">
        <f>G514</f>
        <v>1000</v>
      </c>
      <c r="G514" s="450">
        <f>1000+3000-3000</f>
        <v>1000</v>
      </c>
      <c r="H514" s="455"/>
    </row>
    <row r="515" spans="1:8" ht="17.25">
      <c r="A515" s="98"/>
      <c r="B515" s="103"/>
      <c r="C515" s="174"/>
      <c r="D515" s="175"/>
      <c r="E515" s="435" t="s">
        <v>183</v>
      </c>
      <c r="F515" s="445">
        <f>G515</f>
        <v>175</v>
      </c>
      <c r="G515" s="450">
        <v>175</v>
      </c>
      <c r="H515" s="455"/>
    </row>
    <row r="516" spans="1:8" ht="17.25">
      <c r="A516" s="98">
        <v>2825</v>
      </c>
      <c r="B516" s="114" t="s">
        <v>300</v>
      </c>
      <c r="C516" s="174">
        <v>2</v>
      </c>
      <c r="D516" s="175">
        <v>5</v>
      </c>
      <c r="E516" s="97" t="s">
        <v>8</v>
      </c>
      <c r="F516" s="445"/>
      <c r="G516" s="450"/>
      <c r="H516" s="455"/>
    </row>
    <row r="517" spans="1:8" ht="27">
      <c r="A517" s="98"/>
      <c r="B517" s="103"/>
      <c r="C517" s="174"/>
      <c r="D517" s="175"/>
      <c r="E517" s="97" t="s">
        <v>620</v>
      </c>
      <c r="F517" s="445"/>
      <c r="G517" s="450"/>
      <c r="H517" s="455"/>
    </row>
    <row r="518" spans="1:8" ht="17.25">
      <c r="A518" s="98"/>
      <c r="B518" s="103"/>
      <c r="C518" s="174"/>
      <c r="D518" s="175"/>
      <c r="E518" s="97" t="s">
        <v>224</v>
      </c>
      <c r="F518" s="445"/>
      <c r="G518" s="450"/>
      <c r="H518" s="455"/>
    </row>
    <row r="519" spans="1:8" ht="17.25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17.25">
      <c r="A520" s="98">
        <v>2826</v>
      </c>
      <c r="B520" s="114" t="s">
        <v>300</v>
      </c>
      <c r="C520" s="174">
        <v>2</v>
      </c>
      <c r="D520" s="175">
        <v>6</v>
      </c>
      <c r="E520" s="97" t="s">
        <v>9</v>
      </c>
      <c r="F520" s="445"/>
      <c r="G520" s="450"/>
      <c r="H520" s="455"/>
    </row>
    <row r="521" spans="1:8" ht="27">
      <c r="A521" s="98"/>
      <c r="B521" s="103"/>
      <c r="C521" s="174"/>
      <c r="D521" s="175"/>
      <c r="E521" s="97" t="s">
        <v>620</v>
      </c>
      <c r="F521" s="445"/>
      <c r="G521" s="450"/>
      <c r="H521" s="455"/>
    </row>
    <row r="522" spans="1:8" ht="17.25">
      <c r="A522" s="98"/>
      <c r="B522" s="103"/>
      <c r="C522" s="174"/>
      <c r="D522" s="175"/>
      <c r="E522" s="97" t="s">
        <v>224</v>
      </c>
      <c r="F522" s="445"/>
      <c r="G522" s="450"/>
      <c r="H522" s="455"/>
    </row>
    <row r="523" spans="1:8" ht="17.25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33.75" customHeight="1">
      <c r="A524" s="98">
        <v>2827</v>
      </c>
      <c r="B524" s="114" t="s">
        <v>300</v>
      </c>
      <c r="C524" s="174">
        <v>2</v>
      </c>
      <c r="D524" s="175">
        <v>7</v>
      </c>
      <c r="E524" s="97" t="s">
        <v>10</v>
      </c>
      <c r="F524" s="445"/>
      <c r="G524" s="450"/>
      <c r="H524" s="455"/>
    </row>
    <row r="525" spans="1:8" ht="27">
      <c r="A525" s="98"/>
      <c r="B525" s="103"/>
      <c r="C525" s="174"/>
      <c r="D525" s="175"/>
      <c r="E525" s="97" t="s">
        <v>620</v>
      </c>
      <c r="F525" s="445"/>
      <c r="G525" s="450"/>
      <c r="H525" s="455"/>
    </row>
    <row r="526" spans="1:8" ht="17.25">
      <c r="A526" s="98"/>
      <c r="B526" s="103"/>
      <c r="C526" s="174"/>
      <c r="D526" s="175"/>
      <c r="E526" s="97" t="s">
        <v>224</v>
      </c>
      <c r="F526" s="445"/>
      <c r="G526" s="450"/>
      <c r="H526" s="455"/>
    </row>
    <row r="527" spans="1:8" ht="17.25">
      <c r="A527" s="98"/>
      <c r="B527" s="103"/>
      <c r="C527" s="174"/>
      <c r="D527" s="175"/>
      <c r="E527" s="97" t="s">
        <v>224</v>
      </c>
      <c r="F527" s="445"/>
      <c r="G527" s="450"/>
      <c r="H527" s="455"/>
    </row>
    <row r="528" spans="1:8" ht="29.25" customHeight="1">
      <c r="A528" s="98">
        <v>2830</v>
      </c>
      <c r="B528" s="112" t="s">
        <v>300</v>
      </c>
      <c r="C528" s="172">
        <v>3</v>
      </c>
      <c r="D528" s="173">
        <v>0</v>
      </c>
      <c r="E528" s="101" t="s">
        <v>11</v>
      </c>
      <c r="F528" s="445">
        <f>G528</f>
        <v>1342</v>
      </c>
      <c r="G528" s="450">
        <f>G534+G530</f>
        <v>1342</v>
      </c>
      <c r="H528" s="455"/>
    </row>
    <row r="529" spans="1:8" s="12" customFormat="1" ht="10.5" customHeight="1">
      <c r="A529" s="98"/>
      <c r="B529" s="88"/>
      <c r="C529" s="172"/>
      <c r="D529" s="173"/>
      <c r="E529" s="97" t="s">
        <v>604</v>
      </c>
      <c r="F529" s="444"/>
      <c r="G529" s="449"/>
      <c r="H529" s="454"/>
    </row>
    <row r="530" spans="1:8" ht="17.25">
      <c r="A530" s="98">
        <v>2831</v>
      </c>
      <c r="B530" s="114" t="s">
        <v>300</v>
      </c>
      <c r="C530" s="174">
        <v>3</v>
      </c>
      <c r="D530" s="175">
        <v>1</v>
      </c>
      <c r="E530" s="97" t="s">
        <v>12</v>
      </c>
      <c r="F530" s="445">
        <f>G530</f>
        <v>1000</v>
      </c>
      <c r="G530" s="450">
        <f>G532</f>
        <v>1000</v>
      </c>
      <c r="H530" s="455"/>
    </row>
    <row r="531" spans="1:8" ht="27">
      <c r="A531" s="98"/>
      <c r="B531" s="103"/>
      <c r="C531" s="174"/>
      <c r="D531" s="175"/>
      <c r="E531" s="97" t="s">
        <v>620</v>
      </c>
      <c r="F531" s="445"/>
      <c r="G531" s="450"/>
      <c r="H531" s="455"/>
    </row>
    <row r="532" spans="1:8" ht="17.25">
      <c r="A532" s="98"/>
      <c r="B532" s="103"/>
      <c r="C532" s="174"/>
      <c r="D532" s="175"/>
      <c r="E532" s="97" t="s">
        <v>792</v>
      </c>
      <c r="F532" s="445">
        <f>G532</f>
        <v>1000</v>
      </c>
      <c r="G532" s="450">
        <v>1000</v>
      </c>
      <c r="H532" s="455"/>
    </row>
    <row r="533" spans="1:8" ht="17.25">
      <c r="A533" s="98"/>
      <c r="B533" s="103"/>
      <c r="C533" s="174"/>
      <c r="D533" s="175"/>
      <c r="E533" s="97" t="s">
        <v>224</v>
      </c>
      <c r="F533" s="445"/>
      <c r="G533" s="450"/>
      <c r="H533" s="455"/>
    </row>
    <row r="534" spans="1:8" ht="17.25">
      <c r="A534" s="98">
        <v>2832</v>
      </c>
      <c r="B534" s="114" t="s">
        <v>300</v>
      </c>
      <c r="C534" s="174">
        <v>3</v>
      </c>
      <c r="D534" s="175">
        <v>2</v>
      </c>
      <c r="E534" s="97" t="s">
        <v>13</v>
      </c>
      <c r="F534" s="445">
        <f>G534</f>
        <v>342</v>
      </c>
      <c r="G534" s="450">
        <f>G536</f>
        <v>342</v>
      </c>
      <c r="H534" s="455"/>
    </row>
    <row r="535" spans="1:8" ht="27">
      <c r="A535" s="98"/>
      <c r="B535" s="103"/>
      <c r="C535" s="174"/>
      <c r="D535" s="175"/>
      <c r="E535" s="97" t="s">
        <v>620</v>
      </c>
      <c r="F535" s="445"/>
      <c r="G535" s="450"/>
      <c r="H535" s="455"/>
    </row>
    <row r="536" spans="1:8" ht="17.25">
      <c r="A536" s="98"/>
      <c r="B536" s="103"/>
      <c r="C536" s="174"/>
      <c r="D536" s="175"/>
      <c r="E536" s="435" t="s">
        <v>126</v>
      </c>
      <c r="F536" s="445">
        <f>G536</f>
        <v>342</v>
      </c>
      <c r="G536" s="450">
        <v>342</v>
      </c>
      <c r="H536" s="455"/>
    </row>
    <row r="537" spans="1:8" ht="17.25">
      <c r="A537" s="98"/>
      <c r="B537" s="103"/>
      <c r="C537" s="174"/>
      <c r="D537" s="175"/>
      <c r="E537" s="97" t="s">
        <v>224</v>
      </c>
      <c r="F537" s="445"/>
      <c r="G537" s="450"/>
      <c r="H537" s="455"/>
    </row>
    <row r="538" spans="1:8" ht="17.25">
      <c r="A538" s="98">
        <v>2833</v>
      </c>
      <c r="B538" s="114" t="s">
        <v>300</v>
      </c>
      <c r="C538" s="174">
        <v>3</v>
      </c>
      <c r="D538" s="175">
        <v>3</v>
      </c>
      <c r="E538" s="97" t="s">
        <v>14</v>
      </c>
      <c r="F538" s="445"/>
      <c r="G538" s="450"/>
      <c r="H538" s="455"/>
    </row>
    <row r="539" spans="1:8" ht="27">
      <c r="A539" s="98"/>
      <c r="B539" s="103"/>
      <c r="C539" s="174"/>
      <c r="D539" s="175"/>
      <c r="E539" s="97" t="s">
        <v>620</v>
      </c>
      <c r="F539" s="445"/>
      <c r="G539" s="450"/>
      <c r="H539" s="455"/>
    </row>
    <row r="540" spans="1:8" ht="17.25">
      <c r="A540" s="98"/>
      <c r="B540" s="103"/>
      <c r="C540" s="174"/>
      <c r="D540" s="175"/>
      <c r="E540" s="97" t="s">
        <v>224</v>
      </c>
      <c r="F540" s="445"/>
      <c r="G540" s="450"/>
      <c r="H540" s="455"/>
    </row>
    <row r="541" spans="1:8" ht="17.25">
      <c r="A541" s="98"/>
      <c r="B541" s="103"/>
      <c r="C541" s="174"/>
      <c r="D541" s="175"/>
      <c r="E541" s="97" t="s">
        <v>224</v>
      </c>
      <c r="F541" s="445"/>
      <c r="G541" s="450"/>
      <c r="H541" s="455"/>
    </row>
    <row r="542" spans="1:8" ht="14.25" customHeight="1">
      <c r="A542" s="98">
        <v>2840</v>
      </c>
      <c r="B542" s="112" t="s">
        <v>300</v>
      </c>
      <c r="C542" s="172">
        <v>4</v>
      </c>
      <c r="D542" s="173">
        <v>0</v>
      </c>
      <c r="E542" s="101" t="s">
        <v>15</v>
      </c>
      <c r="F542" s="445"/>
      <c r="G542" s="450"/>
      <c r="H542" s="455"/>
    </row>
    <row r="543" spans="1:8" s="12" customFormat="1" ht="10.5" customHeight="1">
      <c r="A543" s="98"/>
      <c r="B543" s="88"/>
      <c r="C543" s="172"/>
      <c r="D543" s="173"/>
      <c r="E543" s="97" t="s">
        <v>604</v>
      </c>
      <c r="F543" s="444"/>
      <c r="G543" s="449"/>
      <c r="H543" s="454"/>
    </row>
    <row r="544" spans="1:8" ht="14.25" customHeight="1">
      <c r="A544" s="98">
        <v>2841</v>
      </c>
      <c r="B544" s="114" t="s">
        <v>300</v>
      </c>
      <c r="C544" s="174">
        <v>4</v>
      </c>
      <c r="D544" s="175">
        <v>1</v>
      </c>
      <c r="E544" s="97" t="s">
        <v>16</v>
      </c>
      <c r="F544" s="445"/>
      <c r="G544" s="450"/>
      <c r="H544" s="455"/>
    </row>
    <row r="545" spans="1:8" ht="27">
      <c r="A545" s="98"/>
      <c r="B545" s="103"/>
      <c r="C545" s="174"/>
      <c r="D545" s="175"/>
      <c r="E545" s="97" t="s">
        <v>620</v>
      </c>
      <c r="F545" s="445"/>
      <c r="G545" s="450"/>
      <c r="H545" s="455"/>
    </row>
    <row r="546" spans="1:8" ht="17.25">
      <c r="A546" s="98"/>
      <c r="B546" s="103"/>
      <c r="C546" s="174"/>
      <c r="D546" s="175"/>
      <c r="E546" s="97" t="s">
        <v>224</v>
      </c>
      <c r="F546" s="445"/>
      <c r="G546" s="450"/>
      <c r="H546" s="455"/>
    </row>
    <row r="547" spans="1:8" ht="17.25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32.25" customHeight="1">
      <c r="A548" s="98">
        <v>2842</v>
      </c>
      <c r="B548" s="114" t="s">
        <v>300</v>
      </c>
      <c r="C548" s="174">
        <v>4</v>
      </c>
      <c r="D548" s="175">
        <v>2</v>
      </c>
      <c r="E548" s="97" t="s">
        <v>17</v>
      </c>
      <c r="F548" s="445"/>
      <c r="G548" s="450"/>
      <c r="H548" s="455"/>
    </row>
    <row r="549" spans="1:8" ht="27">
      <c r="A549" s="98"/>
      <c r="B549" s="103"/>
      <c r="C549" s="174"/>
      <c r="D549" s="175"/>
      <c r="E549" s="97" t="s">
        <v>620</v>
      </c>
      <c r="F549" s="445"/>
      <c r="G549" s="450"/>
      <c r="H549" s="455"/>
    </row>
    <row r="550" spans="1:8" ht="17.25">
      <c r="A550" s="98"/>
      <c r="B550" s="103"/>
      <c r="C550" s="174"/>
      <c r="D550" s="175"/>
      <c r="E550" s="97" t="s">
        <v>224</v>
      </c>
      <c r="F550" s="445"/>
      <c r="G550" s="450"/>
      <c r="H550" s="455"/>
    </row>
    <row r="551" spans="1:8" ht="17.25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17.25">
      <c r="A552" s="98">
        <v>2843</v>
      </c>
      <c r="B552" s="114" t="s">
        <v>300</v>
      </c>
      <c r="C552" s="174">
        <v>4</v>
      </c>
      <c r="D552" s="175">
        <v>3</v>
      </c>
      <c r="E552" s="97" t="s">
        <v>15</v>
      </c>
      <c r="F552" s="445"/>
      <c r="G552" s="450"/>
      <c r="H552" s="455"/>
    </row>
    <row r="553" spans="1:8" ht="27">
      <c r="A553" s="98"/>
      <c r="B553" s="103"/>
      <c r="C553" s="174"/>
      <c r="D553" s="175"/>
      <c r="E553" s="97" t="s">
        <v>620</v>
      </c>
      <c r="F553" s="445"/>
      <c r="G553" s="450"/>
      <c r="H553" s="455"/>
    </row>
    <row r="554" spans="1:8" ht="17.25">
      <c r="A554" s="98"/>
      <c r="B554" s="103"/>
      <c r="C554" s="174"/>
      <c r="D554" s="175"/>
      <c r="E554" s="97" t="s">
        <v>224</v>
      </c>
      <c r="F554" s="445"/>
      <c r="G554" s="450"/>
      <c r="H554" s="455"/>
    </row>
    <row r="555" spans="1:8" ht="17.25">
      <c r="A555" s="98"/>
      <c r="B555" s="103"/>
      <c r="C555" s="174"/>
      <c r="D555" s="175"/>
      <c r="E555" s="97" t="s">
        <v>224</v>
      </c>
      <c r="F555" s="445"/>
      <c r="G555" s="450"/>
      <c r="H555" s="455"/>
    </row>
    <row r="556" spans="1:8" ht="26.25" customHeight="1">
      <c r="A556" s="98">
        <v>2850</v>
      </c>
      <c r="B556" s="112" t="s">
        <v>300</v>
      </c>
      <c r="C556" s="172">
        <v>5</v>
      </c>
      <c r="D556" s="173">
        <v>0</v>
      </c>
      <c r="E556" s="116" t="s">
        <v>18</v>
      </c>
      <c r="F556" s="445"/>
      <c r="G556" s="450"/>
      <c r="H556" s="455"/>
    </row>
    <row r="557" spans="1:8" s="12" customFormat="1" ht="10.5" customHeight="1">
      <c r="A557" s="98"/>
      <c r="B557" s="88"/>
      <c r="C557" s="172"/>
      <c r="D557" s="173"/>
      <c r="E557" s="97" t="s">
        <v>604</v>
      </c>
      <c r="F557" s="444"/>
      <c r="G557" s="449"/>
      <c r="H557" s="454"/>
    </row>
    <row r="558" spans="1:8" ht="30" customHeight="1">
      <c r="A558" s="98">
        <v>2851</v>
      </c>
      <c r="B558" s="112" t="s">
        <v>300</v>
      </c>
      <c r="C558" s="172">
        <v>5</v>
      </c>
      <c r="D558" s="173">
        <v>1</v>
      </c>
      <c r="E558" s="117" t="s">
        <v>18</v>
      </c>
      <c r="F558" s="445"/>
      <c r="G558" s="450"/>
      <c r="H558" s="455"/>
    </row>
    <row r="559" spans="1:8" ht="27">
      <c r="A559" s="98"/>
      <c r="B559" s="103"/>
      <c r="C559" s="174"/>
      <c r="D559" s="175"/>
      <c r="E559" s="97" t="s">
        <v>620</v>
      </c>
      <c r="F559" s="445"/>
      <c r="G559" s="450"/>
      <c r="H559" s="455"/>
    </row>
    <row r="560" spans="1:8" ht="17.25">
      <c r="A560" s="98"/>
      <c r="B560" s="103"/>
      <c r="C560" s="174"/>
      <c r="D560" s="175"/>
      <c r="E560" s="97" t="s">
        <v>224</v>
      </c>
      <c r="F560" s="445"/>
      <c r="G560" s="450"/>
      <c r="H560" s="455"/>
    </row>
    <row r="561" spans="1:8" ht="17.25">
      <c r="A561" s="98"/>
      <c r="B561" s="103"/>
      <c r="C561" s="174"/>
      <c r="D561" s="175"/>
      <c r="E561" s="97" t="s">
        <v>224</v>
      </c>
      <c r="F561" s="445"/>
      <c r="G561" s="450"/>
      <c r="H561" s="455"/>
    </row>
    <row r="562" spans="1:8" ht="27" customHeight="1">
      <c r="A562" s="98">
        <v>2860</v>
      </c>
      <c r="B562" s="112" t="s">
        <v>300</v>
      </c>
      <c r="C562" s="172">
        <v>6</v>
      </c>
      <c r="D562" s="173">
        <v>0</v>
      </c>
      <c r="E562" s="116" t="s">
        <v>19</v>
      </c>
      <c r="F562" s="445">
        <f>H562+G562</f>
        <v>13860</v>
      </c>
      <c r="G562" s="450">
        <f>G567+G566</f>
        <v>6580</v>
      </c>
      <c r="H562" s="455">
        <f>H568</f>
        <v>7280</v>
      </c>
    </row>
    <row r="563" spans="1:8" s="12" customFormat="1" ht="10.5" customHeight="1">
      <c r="A563" s="98"/>
      <c r="B563" s="88"/>
      <c r="C563" s="172"/>
      <c r="D563" s="173"/>
      <c r="E563" s="97" t="s">
        <v>604</v>
      </c>
      <c r="F563" s="444"/>
      <c r="G563" s="449"/>
      <c r="H563" s="454"/>
    </row>
    <row r="564" spans="1:8" ht="12" customHeight="1">
      <c r="A564" s="98">
        <v>2861</v>
      </c>
      <c r="B564" s="114" t="s">
        <v>300</v>
      </c>
      <c r="C564" s="174">
        <v>6</v>
      </c>
      <c r="D564" s="175">
        <v>1</v>
      </c>
      <c r="E564" s="117" t="s">
        <v>19</v>
      </c>
      <c r="F564" s="445"/>
      <c r="G564" s="450"/>
      <c r="H564" s="455"/>
    </row>
    <row r="565" spans="1:8" ht="27">
      <c r="A565" s="98"/>
      <c r="B565" s="103"/>
      <c r="C565" s="174"/>
      <c r="D565" s="175"/>
      <c r="E565" s="97" t="s">
        <v>620</v>
      </c>
      <c r="F565" s="445"/>
      <c r="G565" s="450"/>
      <c r="H565" s="455"/>
    </row>
    <row r="566" spans="1:8" ht="27">
      <c r="A566" s="98"/>
      <c r="B566" s="103"/>
      <c r="C566" s="174"/>
      <c r="D566" s="175"/>
      <c r="E566" s="435" t="s">
        <v>133</v>
      </c>
      <c r="F566" s="445">
        <f>G566</f>
        <v>2900</v>
      </c>
      <c r="G566" s="450">
        <f>7200-1000-3300</f>
        <v>2900</v>
      </c>
      <c r="H566" s="455"/>
    </row>
    <row r="567" spans="1:8" ht="17.25">
      <c r="A567" s="98"/>
      <c r="B567" s="103"/>
      <c r="C567" s="174"/>
      <c r="D567" s="175"/>
      <c r="E567" s="487" t="s">
        <v>791</v>
      </c>
      <c r="F567" s="445">
        <f>G567</f>
        <v>3680</v>
      </c>
      <c r="G567" s="450">
        <v>3680</v>
      </c>
      <c r="H567" s="455"/>
    </row>
    <row r="568" spans="1:8" ht="17.25">
      <c r="A568" s="98"/>
      <c r="B568" s="103"/>
      <c r="C568" s="174"/>
      <c r="D568" s="175"/>
      <c r="E568" s="435" t="s">
        <v>58</v>
      </c>
      <c r="F568" s="445">
        <f>H568</f>
        <v>7280</v>
      </c>
      <c r="G568" s="450"/>
      <c r="H568" s="455">
        <f>15000-7720</f>
        <v>7280</v>
      </c>
    </row>
    <row r="569" spans="1:8" ht="17.25">
      <c r="A569" s="98"/>
      <c r="B569" s="103"/>
      <c r="C569" s="174"/>
      <c r="D569" s="175"/>
      <c r="E569" s="97" t="s">
        <v>224</v>
      </c>
      <c r="F569" s="445"/>
      <c r="G569" s="450"/>
      <c r="H569" s="455"/>
    </row>
    <row r="570" spans="1:8" s="58" customFormat="1" ht="44.25" customHeight="1">
      <c r="A570" s="108">
        <v>2900</v>
      </c>
      <c r="B570" s="112" t="s">
        <v>301</v>
      </c>
      <c r="C570" s="172">
        <v>0</v>
      </c>
      <c r="D570" s="173">
        <v>0</v>
      </c>
      <c r="E570" s="113" t="s">
        <v>232</v>
      </c>
      <c r="F570" s="109">
        <f>G570+H570</f>
        <v>372678.10000000003</v>
      </c>
      <c r="G570" s="110">
        <f>G572+G584+G594+G604+G614+G626+G631</f>
        <v>322678.10000000003</v>
      </c>
      <c r="H570" s="111">
        <f>H572+H614</f>
        <v>50000</v>
      </c>
    </row>
    <row r="571" spans="1:8" ht="11.25" customHeight="1">
      <c r="A571" s="96"/>
      <c r="B571" s="88"/>
      <c r="C571" s="170"/>
      <c r="D571" s="171"/>
      <c r="E571" s="97" t="s">
        <v>602</v>
      </c>
      <c r="F571" s="443"/>
      <c r="G571" s="448"/>
      <c r="H571" s="453"/>
    </row>
    <row r="572" spans="1:8" ht="17.25">
      <c r="A572" s="98">
        <v>2910</v>
      </c>
      <c r="B572" s="112" t="s">
        <v>301</v>
      </c>
      <c r="C572" s="172">
        <v>1</v>
      </c>
      <c r="D572" s="173">
        <v>0</v>
      </c>
      <c r="E572" s="101" t="s">
        <v>20</v>
      </c>
      <c r="F572" s="445">
        <f>G572+H572</f>
        <v>287997.30000000005</v>
      </c>
      <c r="G572" s="450">
        <f>G574</f>
        <v>243997.30000000002</v>
      </c>
      <c r="H572" s="455">
        <f>H574</f>
        <v>44000</v>
      </c>
    </row>
    <row r="573" spans="1:8" s="12" customFormat="1" ht="10.5" customHeight="1">
      <c r="A573" s="98"/>
      <c r="B573" s="88"/>
      <c r="C573" s="172"/>
      <c r="D573" s="173"/>
      <c r="E573" s="97" t="s">
        <v>604</v>
      </c>
      <c r="F573" s="444"/>
      <c r="G573" s="449"/>
      <c r="H573" s="454"/>
    </row>
    <row r="574" spans="1:8" ht="17.25">
      <c r="A574" s="98">
        <v>2911</v>
      </c>
      <c r="B574" s="114" t="s">
        <v>301</v>
      </c>
      <c r="C574" s="174">
        <v>1</v>
      </c>
      <c r="D574" s="175">
        <v>1</v>
      </c>
      <c r="E574" s="97" t="s">
        <v>21</v>
      </c>
      <c r="F574" s="445">
        <f>G574+H574</f>
        <v>287997.30000000005</v>
      </c>
      <c r="G574" s="450">
        <f>G576</f>
        <v>243997.30000000002</v>
      </c>
      <c r="H574" s="455">
        <f>H577+H578+H579</f>
        <v>44000</v>
      </c>
    </row>
    <row r="575" spans="1:8" ht="27">
      <c r="A575" s="98"/>
      <c r="B575" s="103"/>
      <c r="C575" s="174"/>
      <c r="D575" s="175"/>
      <c r="E575" s="97" t="s">
        <v>620</v>
      </c>
      <c r="F575" s="445"/>
      <c r="G575" s="450"/>
      <c r="H575" s="455"/>
    </row>
    <row r="576" spans="1:8" ht="27">
      <c r="A576" s="98"/>
      <c r="B576" s="103"/>
      <c r="C576" s="174"/>
      <c r="D576" s="175"/>
      <c r="E576" s="435" t="s">
        <v>159</v>
      </c>
      <c r="F576" s="445">
        <f>G576+H576</f>
        <v>243997.30000000002</v>
      </c>
      <c r="G576" s="450">
        <f>257525.1+12169.6-20175.4-5522</f>
        <v>243997.30000000002</v>
      </c>
      <c r="H576" s="455"/>
    </row>
    <row r="577" spans="1:8" ht="17.25">
      <c r="A577" s="98"/>
      <c r="B577" s="103"/>
      <c r="C577" s="174"/>
      <c r="D577" s="175"/>
      <c r="E577" s="435" t="s">
        <v>204</v>
      </c>
      <c r="F577" s="445">
        <f>G577+H577</f>
        <v>40000</v>
      </c>
      <c r="G577" s="450"/>
      <c r="H577" s="455">
        <v>40000</v>
      </c>
    </row>
    <row r="578" spans="1:8" ht="17.25">
      <c r="A578" s="98"/>
      <c r="B578" s="103"/>
      <c r="C578" s="174"/>
      <c r="D578" s="175"/>
      <c r="E578" s="435" t="s">
        <v>206</v>
      </c>
      <c r="F578" s="445">
        <f>G578+H578</f>
        <v>2400</v>
      </c>
      <c r="G578" s="450"/>
      <c r="H578" s="455">
        <f>4000-600-1000</f>
        <v>2400</v>
      </c>
    </row>
    <row r="579" spans="1:8" ht="17.25">
      <c r="A579" s="98"/>
      <c r="B579" s="103"/>
      <c r="C579" s="174"/>
      <c r="D579" s="175"/>
      <c r="E579" s="437" t="s">
        <v>211</v>
      </c>
      <c r="F579" s="445">
        <f>G579+H579</f>
        <v>1600</v>
      </c>
      <c r="G579" s="450"/>
      <c r="H579" s="455">
        <f>1000+600</f>
        <v>1600</v>
      </c>
    </row>
    <row r="580" spans="1:8" ht="17.25">
      <c r="A580" s="98">
        <v>2912</v>
      </c>
      <c r="B580" s="114" t="s">
        <v>301</v>
      </c>
      <c r="C580" s="174">
        <v>1</v>
      </c>
      <c r="D580" s="175">
        <v>2</v>
      </c>
      <c r="E580" s="97" t="s">
        <v>22</v>
      </c>
      <c r="F580" s="445"/>
      <c r="G580" s="450"/>
      <c r="H580" s="455"/>
    </row>
    <row r="581" spans="1:8" ht="27">
      <c r="A581" s="98"/>
      <c r="B581" s="103"/>
      <c r="C581" s="174"/>
      <c r="D581" s="175"/>
      <c r="E581" s="97" t="s">
        <v>620</v>
      </c>
      <c r="F581" s="445"/>
      <c r="G581" s="450"/>
      <c r="H581" s="455"/>
    </row>
    <row r="582" spans="1:8" ht="17.25">
      <c r="A582" s="98"/>
      <c r="B582" s="103"/>
      <c r="C582" s="174"/>
      <c r="D582" s="175"/>
      <c r="E582" s="97" t="s">
        <v>224</v>
      </c>
      <c r="F582" s="445"/>
      <c r="G582" s="450"/>
      <c r="H582" s="455"/>
    </row>
    <row r="583" spans="1:8" ht="17.25">
      <c r="A583" s="98"/>
      <c r="B583" s="103"/>
      <c r="C583" s="174"/>
      <c r="D583" s="175"/>
      <c r="E583" s="97" t="s">
        <v>224</v>
      </c>
      <c r="F583" s="445"/>
      <c r="G583" s="450"/>
      <c r="H583" s="455"/>
    </row>
    <row r="584" spans="1:8" ht="17.25">
      <c r="A584" s="98">
        <v>2920</v>
      </c>
      <c r="B584" s="112" t="s">
        <v>301</v>
      </c>
      <c r="C584" s="172">
        <v>2</v>
      </c>
      <c r="D584" s="173">
        <v>0</v>
      </c>
      <c r="E584" s="101" t="s">
        <v>23</v>
      </c>
      <c r="F584" s="445"/>
      <c r="G584" s="450"/>
      <c r="H584" s="455"/>
    </row>
    <row r="585" spans="1:8" s="12" customFormat="1" ht="10.5" customHeight="1">
      <c r="A585" s="98"/>
      <c r="B585" s="88"/>
      <c r="C585" s="172"/>
      <c r="D585" s="173"/>
      <c r="E585" s="97" t="s">
        <v>604</v>
      </c>
      <c r="F585" s="444"/>
      <c r="G585" s="449"/>
      <c r="H585" s="454"/>
    </row>
    <row r="586" spans="1:8" ht="17.25">
      <c r="A586" s="98">
        <v>2921</v>
      </c>
      <c r="B586" s="114" t="s">
        <v>301</v>
      </c>
      <c r="C586" s="174">
        <v>2</v>
      </c>
      <c r="D586" s="175">
        <v>1</v>
      </c>
      <c r="E586" s="97" t="s">
        <v>24</v>
      </c>
      <c r="F586" s="445"/>
      <c r="G586" s="450"/>
      <c r="H586" s="455"/>
    </row>
    <row r="587" spans="1:8" ht="27">
      <c r="A587" s="98"/>
      <c r="B587" s="103"/>
      <c r="C587" s="174"/>
      <c r="D587" s="175"/>
      <c r="E587" s="97" t="s">
        <v>620</v>
      </c>
      <c r="F587" s="445"/>
      <c r="G587" s="450"/>
      <c r="H587" s="455"/>
    </row>
    <row r="588" spans="1:8" ht="17.25">
      <c r="A588" s="98"/>
      <c r="B588" s="103"/>
      <c r="C588" s="174"/>
      <c r="D588" s="175"/>
      <c r="E588" s="97" t="s">
        <v>224</v>
      </c>
      <c r="F588" s="445"/>
      <c r="G588" s="450"/>
      <c r="H588" s="455"/>
    </row>
    <row r="589" spans="1:8" ht="17.25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17.25">
      <c r="A590" s="98">
        <v>2922</v>
      </c>
      <c r="B590" s="114" t="s">
        <v>301</v>
      </c>
      <c r="C590" s="174">
        <v>2</v>
      </c>
      <c r="D590" s="175">
        <v>2</v>
      </c>
      <c r="E590" s="97" t="s">
        <v>25</v>
      </c>
      <c r="F590" s="445"/>
      <c r="G590" s="450"/>
      <c r="H590" s="455"/>
    </row>
    <row r="591" spans="1:8" ht="27">
      <c r="A591" s="98"/>
      <c r="B591" s="103"/>
      <c r="C591" s="174"/>
      <c r="D591" s="175"/>
      <c r="E591" s="97" t="s">
        <v>620</v>
      </c>
      <c r="F591" s="445"/>
      <c r="G591" s="450"/>
      <c r="H591" s="455"/>
    </row>
    <row r="592" spans="1:8" ht="17.25">
      <c r="A592" s="98"/>
      <c r="B592" s="103"/>
      <c r="C592" s="174"/>
      <c r="D592" s="175"/>
      <c r="E592" s="97" t="s">
        <v>224</v>
      </c>
      <c r="F592" s="445"/>
      <c r="G592" s="450"/>
      <c r="H592" s="455"/>
    </row>
    <row r="593" spans="1:8" ht="17.25">
      <c r="A593" s="98"/>
      <c r="B593" s="103"/>
      <c r="C593" s="174"/>
      <c r="D593" s="175"/>
      <c r="E593" s="97" t="s">
        <v>224</v>
      </c>
      <c r="F593" s="445"/>
      <c r="G593" s="450"/>
      <c r="H593" s="455"/>
    </row>
    <row r="594" spans="1:8" ht="27">
      <c r="A594" s="98">
        <v>2930</v>
      </c>
      <c r="B594" s="112" t="s">
        <v>301</v>
      </c>
      <c r="C594" s="172">
        <v>3</v>
      </c>
      <c r="D594" s="173">
        <v>0</v>
      </c>
      <c r="E594" s="101" t="s">
        <v>26</v>
      </c>
      <c r="F594" s="445"/>
      <c r="G594" s="450"/>
      <c r="H594" s="455"/>
    </row>
    <row r="595" spans="1:8" s="12" customFormat="1" ht="10.5" customHeight="1">
      <c r="A595" s="98"/>
      <c r="B595" s="88"/>
      <c r="C595" s="172"/>
      <c r="D595" s="173"/>
      <c r="E595" s="97" t="s">
        <v>604</v>
      </c>
      <c r="F595" s="444"/>
      <c r="G595" s="449"/>
      <c r="H595" s="454"/>
    </row>
    <row r="596" spans="1:8" ht="27">
      <c r="A596" s="98">
        <v>2931</v>
      </c>
      <c r="B596" s="114" t="s">
        <v>301</v>
      </c>
      <c r="C596" s="174">
        <v>3</v>
      </c>
      <c r="D596" s="175">
        <v>1</v>
      </c>
      <c r="E596" s="97" t="s">
        <v>27</v>
      </c>
      <c r="F596" s="445"/>
      <c r="G596" s="450"/>
      <c r="H596" s="455"/>
    </row>
    <row r="597" spans="1:8" ht="27">
      <c r="A597" s="98"/>
      <c r="B597" s="103"/>
      <c r="C597" s="174"/>
      <c r="D597" s="175"/>
      <c r="E597" s="97" t="s">
        <v>620</v>
      </c>
      <c r="F597" s="445"/>
      <c r="G597" s="450"/>
      <c r="H597" s="455"/>
    </row>
    <row r="598" spans="1:8" ht="17.25">
      <c r="A598" s="98"/>
      <c r="B598" s="103"/>
      <c r="C598" s="174"/>
      <c r="D598" s="175"/>
      <c r="E598" s="97" t="s">
        <v>224</v>
      </c>
      <c r="F598" s="445"/>
      <c r="G598" s="450"/>
      <c r="H598" s="455"/>
    </row>
    <row r="599" spans="1:8" ht="17.25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17.25">
      <c r="A600" s="98">
        <v>2932</v>
      </c>
      <c r="B600" s="114" t="s">
        <v>301</v>
      </c>
      <c r="C600" s="174">
        <v>3</v>
      </c>
      <c r="D600" s="175">
        <v>2</v>
      </c>
      <c r="E600" s="97" t="s">
        <v>28</v>
      </c>
      <c r="F600" s="445"/>
      <c r="G600" s="450"/>
      <c r="H600" s="455"/>
    </row>
    <row r="601" spans="1:8" ht="27">
      <c r="A601" s="98"/>
      <c r="B601" s="103"/>
      <c r="C601" s="174"/>
      <c r="D601" s="175"/>
      <c r="E601" s="97" t="s">
        <v>620</v>
      </c>
      <c r="F601" s="445"/>
      <c r="G601" s="450"/>
      <c r="H601" s="455"/>
    </row>
    <row r="602" spans="1:8" ht="17.25">
      <c r="A602" s="98"/>
      <c r="B602" s="103"/>
      <c r="C602" s="174"/>
      <c r="D602" s="175"/>
      <c r="E602" s="97" t="s">
        <v>224</v>
      </c>
      <c r="F602" s="445"/>
      <c r="G602" s="450"/>
      <c r="H602" s="455"/>
    </row>
    <row r="603" spans="1:8" ht="17.25">
      <c r="A603" s="98"/>
      <c r="B603" s="103"/>
      <c r="C603" s="174"/>
      <c r="D603" s="175"/>
      <c r="E603" s="97" t="s">
        <v>224</v>
      </c>
      <c r="F603" s="445"/>
      <c r="G603" s="450"/>
      <c r="H603" s="455"/>
    </row>
    <row r="604" spans="1:8" ht="17.25">
      <c r="A604" s="98">
        <v>2940</v>
      </c>
      <c r="B604" s="112" t="s">
        <v>301</v>
      </c>
      <c r="C604" s="172">
        <v>4</v>
      </c>
      <c r="D604" s="173">
        <v>0</v>
      </c>
      <c r="E604" s="101" t="s">
        <v>29</v>
      </c>
      <c r="F604" s="445"/>
      <c r="G604" s="450"/>
      <c r="H604" s="455"/>
    </row>
    <row r="605" spans="1:8" s="12" customFormat="1" ht="10.5" customHeight="1">
      <c r="A605" s="98"/>
      <c r="B605" s="88"/>
      <c r="C605" s="172"/>
      <c r="D605" s="173"/>
      <c r="E605" s="97" t="s">
        <v>604</v>
      </c>
      <c r="F605" s="444"/>
      <c r="G605" s="449"/>
      <c r="H605" s="454"/>
    </row>
    <row r="606" spans="1:8" ht="17.25">
      <c r="A606" s="98">
        <v>2941</v>
      </c>
      <c r="B606" s="114" t="s">
        <v>301</v>
      </c>
      <c r="C606" s="174">
        <v>4</v>
      </c>
      <c r="D606" s="175">
        <v>1</v>
      </c>
      <c r="E606" s="97" t="s">
        <v>30</v>
      </c>
      <c r="F606" s="445"/>
      <c r="G606" s="450"/>
      <c r="H606" s="455"/>
    </row>
    <row r="607" spans="1:8" ht="27">
      <c r="A607" s="98"/>
      <c r="B607" s="103"/>
      <c r="C607" s="174"/>
      <c r="D607" s="175"/>
      <c r="E607" s="97" t="s">
        <v>620</v>
      </c>
      <c r="F607" s="445"/>
      <c r="G607" s="450"/>
      <c r="H607" s="455"/>
    </row>
    <row r="608" spans="1:8" ht="17.25">
      <c r="A608" s="98"/>
      <c r="B608" s="103"/>
      <c r="C608" s="174"/>
      <c r="D608" s="175"/>
      <c r="E608" s="97" t="s">
        <v>224</v>
      </c>
      <c r="F608" s="445"/>
      <c r="G608" s="450"/>
      <c r="H608" s="455"/>
    </row>
    <row r="609" spans="1:8" ht="17.25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17.25">
      <c r="A610" s="98">
        <v>2942</v>
      </c>
      <c r="B610" s="114" t="s">
        <v>301</v>
      </c>
      <c r="C610" s="174">
        <v>4</v>
      </c>
      <c r="D610" s="175">
        <v>2</v>
      </c>
      <c r="E610" s="97" t="s">
        <v>31</v>
      </c>
      <c r="F610" s="445"/>
      <c r="G610" s="450"/>
      <c r="H610" s="455"/>
    </row>
    <row r="611" spans="1:8" ht="27">
      <c r="A611" s="98"/>
      <c r="B611" s="103"/>
      <c r="C611" s="174"/>
      <c r="D611" s="175"/>
      <c r="E611" s="97" t="s">
        <v>620</v>
      </c>
      <c r="F611" s="445"/>
      <c r="G611" s="450"/>
      <c r="H611" s="455"/>
    </row>
    <row r="612" spans="1:8" ht="17.25">
      <c r="A612" s="98"/>
      <c r="B612" s="103"/>
      <c r="C612" s="174"/>
      <c r="D612" s="175"/>
      <c r="E612" s="97" t="s">
        <v>224</v>
      </c>
      <c r="F612" s="445"/>
      <c r="G612" s="450"/>
      <c r="H612" s="455"/>
    </row>
    <row r="613" spans="1:8" ht="17.25">
      <c r="A613" s="98"/>
      <c r="B613" s="103"/>
      <c r="C613" s="174"/>
      <c r="D613" s="175"/>
      <c r="E613" s="97" t="s">
        <v>224</v>
      </c>
      <c r="F613" s="445"/>
      <c r="G613" s="450"/>
      <c r="H613" s="455"/>
    </row>
    <row r="614" spans="1:8" ht="17.25">
      <c r="A614" s="98">
        <v>2950</v>
      </c>
      <c r="B614" s="112" t="s">
        <v>301</v>
      </c>
      <c r="C614" s="172">
        <v>5</v>
      </c>
      <c r="D614" s="173">
        <v>0</v>
      </c>
      <c r="E614" s="101" t="s">
        <v>32</v>
      </c>
      <c r="F614" s="445">
        <f>G614+H614</f>
        <v>83080.8</v>
      </c>
      <c r="G614" s="450">
        <f>G616</f>
        <v>77080.8</v>
      </c>
      <c r="H614" s="455">
        <f>H616</f>
        <v>6000</v>
      </c>
    </row>
    <row r="615" spans="1:8" s="12" customFormat="1" ht="10.5" customHeight="1">
      <c r="A615" s="98"/>
      <c r="B615" s="88"/>
      <c r="C615" s="172"/>
      <c r="D615" s="173"/>
      <c r="E615" s="97" t="s">
        <v>604</v>
      </c>
      <c r="F615" s="444"/>
      <c r="G615" s="449"/>
      <c r="H615" s="454"/>
    </row>
    <row r="616" spans="1:8" ht="17.25">
      <c r="A616" s="98">
        <v>2951</v>
      </c>
      <c r="B616" s="114" t="s">
        <v>301</v>
      </c>
      <c r="C616" s="174">
        <v>5</v>
      </c>
      <c r="D616" s="175">
        <v>1</v>
      </c>
      <c r="E616" s="97" t="s">
        <v>33</v>
      </c>
      <c r="F616" s="445">
        <f>G616+H616</f>
        <v>83080.8</v>
      </c>
      <c r="G616" s="450">
        <f>G618</f>
        <v>77080.8</v>
      </c>
      <c r="H616" s="455">
        <f>H619+H620+H621</f>
        <v>6000</v>
      </c>
    </row>
    <row r="617" spans="1:8" ht="27">
      <c r="A617" s="98"/>
      <c r="B617" s="103"/>
      <c r="C617" s="174"/>
      <c r="D617" s="175"/>
      <c r="E617" s="97" t="s">
        <v>620</v>
      </c>
      <c r="F617" s="445"/>
      <c r="G617" s="450"/>
      <c r="H617" s="455"/>
    </row>
    <row r="618" spans="1:8" ht="27">
      <c r="A618" s="98"/>
      <c r="B618" s="103"/>
      <c r="C618" s="174"/>
      <c r="D618" s="175"/>
      <c r="E618" s="435" t="s">
        <v>159</v>
      </c>
      <c r="F618" s="445">
        <f>G618+H618</f>
        <v>77080.8</v>
      </c>
      <c r="G618" s="450">
        <f>101828.8+10569.6-10569.6-23348-1400</f>
        <v>77080.8</v>
      </c>
      <c r="H618" s="455"/>
    </row>
    <row r="619" spans="1:8" ht="17.25">
      <c r="A619" s="98"/>
      <c r="B619" s="103"/>
      <c r="C619" s="174"/>
      <c r="D619" s="175"/>
      <c r="E619" s="435" t="s">
        <v>204</v>
      </c>
      <c r="F619" s="445">
        <f>G619+H619</f>
        <v>3000</v>
      </c>
      <c r="G619" s="450"/>
      <c r="H619" s="455">
        <f>4000-1000</f>
        <v>3000</v>
      </c>
    </row>
    <row r="620" spans="1:8" ht="17.25">
      <c r="A620" s="98"/>
      <c r="B620" s="103"/>
      <c r="C620" s="174"/>
      <c r="D620" s="175"/>
      <c r="E620" s="435" t="s">
        <v>206</v>
      </c>
      <c r="F620" s="445">
        <f>G620+H620</f>
        <v>1000</v>
      </c>
      <c r="G620" s="450"/>
      <c r="H620" s="455">
        <v>1000</v>
      </c>
    </row>
    <row r="621" spans="1:8" ht="17.25">
      <c r="A621" s="98"/>
      <c r="B621" s="103"/>
      <c r="C621" s="174"/>
      <c r="D621" s="175"/>
      <c r="E621" s="437" t="s">
        <v>211</v>
      </c>
      <c r="F621" s="445">
        <f>H621</f>
        <v>2000</v>
      </c>
      <c r="G621" s="450"/>
      <c r="H621" s="455">
        <f>200+1800</f>
        <v>2000</v>
      </c>
    </row>
    <row r="622" spans="1:8" ht="17.25">
      <c r="A622" s="98">
        <v>2952</v>
      </c>
      <c r="B622" s="114" t="s">
        <v>301</v>
      </c>
      <c r="C622" s="174">
        <v>5</v>
      </c>
      <c r="D622" s="175">
        <v>2</v>
      </c>
      <c r="E622" s="97" t="s">
        <v>34</v>
      </c>
      <c r="F622" s="445"/>
      <c r="G622" s="450"/>
      <c r="H622" s="455"/>
    </row>
    <row r="623" spans="1:8" ht="27">
      <c r="A623" s="98"/>
      <c r="B623" s="103"/>
      <c r="C623" s="174"/>
      <c r="D623" s="175"/>
      <c r="E623" s="97" t="s">
        <v>620</v>
      </c>
      <c r="F623" s="445"/>
      <c r="G623" s="450"/>
      <c r="H623" s="455"/>
    </row>
    <row r="624" spans="1:8" ht="17.25">
      <c r="A624" s="98"/>
      <c r="B624" s="103"/>
      <c r="C624" s="174"/>
      <c r="D624" s="175"/>
      <c r="E624" s="97" t="s">
        <v>224</v>
      </c>
      <c r="F624" s="445"/>
      <c r="G624" s="450"/>
      <c r="H624" s="455"/>
    </row>
    <row r="625" spans="1:8" ht="17.25">
      <c r="A625" s="98"/>
      <c r="B625" s="103"/>
      <c r="C625" s="174"/>
      <c r="D625" s="175"/>
      <c r="E625" s="97" t="s">
        <v>224</v>
      </c>
      <c r="F625" s="445"/>
      <c r="G625" s="450"/>
      <c r="H625" s="455"/>
    </row>
    <row r="626" spans="1:8" ht="17.25">
      <c r="A626" s="98">
        <v>2960</v>
      </c>
      <c r="B626" s="112" t="s">
        <v>301</v>
      </c>
      <c r="C626" s="172">
        <v>6</v>
      </c>
      <c r="D626" s="173">
        <v>0</v>
      </c>
      <c r="E626" s="101" t="s">
        <v>35</v>
      </c>
      <c r="F626" s="445">
        <f>G626</f>
        <v>1600</v>
      </c>
      <c r="G626" s="450">
        <f>G630</f>
        <v>1600</v>
      </c>
      <c r="H626" s="455"/>
    </row>
    <row r="627" spans="1:8" s="12" customFormat="1" ht="10.5" customHeight="1">
      <c r="A627" s="98"/>
      <c r="B627" s="88"/>
      <c r="C627" s="172"/>
      <c r="D627" s="173"/>
      <c r="E627" s="97" t="s">
        <v>604</v>
      </c>
      <c r="F627" s="444"/>
      <c r="G627" s="449"/>
      <c r="H627" s="454"/>
    </row>
    <row r="628" spans="1:8" ht="17.25">
      <c r="A628" s="98">
        <v>2961</v>
      </c>
      <c r="B628" s="114" t="s">
        <v>301</v>
      </c>
      <c r="C628" s="174">
        <v>6</v>
      </c>
      <c r="D628" s="175">
        <v>1</v>
      </c>
      <c r="E628" s="97" t="s">
        <v>35</v>
      </c>
      <c r="F628" s="445"/>
      <c r="G628" s="450"/>
      <c r="H628" s="455"/>
    </row>
    <row r="629" spans="1:8" ht="27">
      <c r="A629" s="98"/>
      <c r="B629" s="103"/>
      <c r="C629" s="174"/>
      <c r="D629" s="175"/>
      <c r="E629" s="97" t="s">
        <v>620</v>
      </c>
      <c r="F629" s="445"/>
      <c r="G629" s="450"/>
      <c r="H629" s="455"/>
    </row>
    <row r="630" spans="1:8" ht="17.25">
      <c r="A630" s="98"/>
      <c r="B630" s="103"/>
      <c r="C630" s="174"/>
      <c r="D630" s="175"/>
      <c r="E630" s="486" t="s">
        <v>141</v>
      </c>
      <c r="F630" s="445">
        <f>G630</f>
        <v>1600</v>
      </c>
      <c r="G630" s="450">
        <f>600+1000</f>
        <v>1600</v>
      </c>
      <c r="H630" s="455"/>
    </row>
    <row r="631" spans="1:8" ht="27">
      <c r="A631" s="98">
        <v>2970</v>
      </c>
      <c r="B631" s="112" t="s">
        <v>301</v>
      </c>
      <c r="C631" s="172">
        <v>7</v>
      </c>
      <c r="D631" s="173">
        <v>0</v>
      </c>
      <c r="E631" s="101" t="s">
        <v>36</v>
      </c>
      <c r="F631" s="445"/>
      <c r="G631" s="450"/>
      <c r="H631" s="455"/>
    </row>
    <row r="632" spans="1:8" s="12" customFormat="1" ht="10.5" customHeight="1">
      <c r="A632" s="98"/>
      <c r="B632" s="88"/>
      <c r="C632" s="172"/>
      <c r="D632" s="173"/>
      <c r="E632" s="97" t="s">
        <v>604</v>
      </c>
      <c r="F632" s="444"/>
      <c r="G632" s="449"/>
      <c r="H632" s="454"/>
    </row>
    <row r="633" spans="1:8" ht="27">
      <c r="A633" s="98">
        <v>2971</v>
      </c>
      <c r="B633" s="114" t="s">
        <v>301</v>
      </c>
      <c r="C633" s="174">
        <v>7</v>
      </c>
      <c r="D633" s="175">
        <v>1</v>
      </c>
      <c r="E633" s="97" t="s">
        <v>36</v>
      </c>
      <c r="F633" s="445"/>
      <c r="G633" s="450"/>
      <c r="H633" s="455"/>
    </row>
    <row r="634" spans="1:8" ht="27">
      <c r="A634" s="98"/>
      <c r="B634" s="103"/>
      <c r="C634" s="174"/>
      <c r="D634" s="175"/>
      <c r="E634" s="97" t="s">
        <v>620</v>
      </c>
      <c r="F634" s="445"/>
      <c r="G634" s="450"/>
      <c r="H634" s="455"/>
    </row>
    <row r="635" spans="1:8" ht="17.25">
      <c r="A635" s="98"/>
      <c r="B635" s="103"/>
      <c r="C635" s="174"/>
      <c r="D635" s="175"/>
      <c r="E635" s="97" t="s">
        <v>224</v>
      </c>
      <c r="F635" s="445"/>
      <c r="G635" s="450"/>
      <c r="H635" s="455"/>
    </row>
    <row r="636" spans="1:8" ht="17.25">
      <c r="A636" s="98"/>
      <c r="B636" s="103"/>
      <c r="C636" s="174"/>
      <c r="D636" s="175"/>
      <c r="E636" s="97" t="s">
        <v>224</v>
      </c>
      <c r="F636" s="445"/>
      <c r="G636" s="450"/>
      <c r="H636" s="455"/>
    </row>
    <row r="637" spans="1:8" ht="17.25">
      <c r="A637" s="98">
        <v>2980</v>
      </c>
      <c r="B637" s="112" t="s">
        <v>301</v>
      </c>
      <c r="C637" s="172">
        <v>8</v>
      </c>
      <c r="D637" s="173">
        <v>0</v>
      </c>
      <c r="E637" s="101" t="s">
        <v>37</v>
      </c>
      <c r="F637" s="445"/>
      <c r="G637" s="450"/>
      <c r="H637" s="455"/>
    </row>
    <row r="638" spans="1:8" s="12" customFormat="1" ht="10.5" customHeight="1">
      <c r="A638" s="98"/>
      <c r="B638" s="88"/>
      <c r="C638" s="172"/>
      <c r="D638" s="173"/>
      <c r="E638" s="97" t="s">
        <v>604</v>
      </c>
      <c r="F638" s="444"/>
      <c r="G638" s="449"/>
      <c r="H638" s="454"/>
    </row>
    <row r="639" spans="1:8" ht="17.25">
      <c r="A639" s="98">
        <v>2981</v>
      </c>
      <c r="B639" s="114" t="s">
        <v>301</v>
      </c>
      <c r="C639" s="174">
        <v>8</v>
      </c>
      <c r="D639" s="175">
        <v>1</v>
      </c>
      <c r="E639" s="97" t="s">
        <v>37</v>
      </c>
      <c r="F639" s="445"/>
      <c r="G639" s="450"/>
      <c r="H639" s="455"/>
    </row>
    <row r="640" spans="1:8" ht="27">
      <c r="A640" s="98"/>
      <c r="B640" s="103"/>
      <c r="C640" s="174"/>
      <c r="D640" s="175"/>
      <c r="E640" s="97" t="s">
        <v>620</v>
      </c>
      <c r="F640" s="445"/>
      <c r="G640" s="450"/>
      <c r="H640" s="455"/>
    </row>
    <row r="641" spans="1:8" ht="17.25">
      <c r="A641" s="98"/>
      <c r="B641" s="103"/>
      <c r="C641" s="174"/>
      <c r="D641" s="175"/>
      <c r="E641" s="97" t="s">
        <v>224</v>
      </c>
      <c r="F641" s="445"/>
      <c r="G641" s="450"/>
      <c r="H641" s="455"/>
    </row>
    <row r="642" spans="1:8" ht="17.25">
      <c r="A642" s="98"/>
      <c r="B642" s="103"/>
      <c r="C642" s="174"/>
      <c r="D642" s="175"/>
      <c r="E642" s="97" t="s">
        <v>224</v>
      </c>
      <c r="F642" s="445"/>
      <c r="G642" s="450"/>
      <c r="H642" s="455"/>
    </row>
    <row r="643" spans="1:8" s="58" customFormat="1" ht="42" customHeight="1">
      <c r="A643" s="108">
        <v>3000</v>
      </c>
      <c r="B643" s="112" t="s">
        <v>302</v>
      </c>
      <c r="C643" s="172">
        <v>0</v>
      </c>
      <c r="D643" s="173">
        <v>0</v>
      </c>
      <c r="E643" s="113" t="s">
        <v>233</v>
      </c>
      <c r="F643" s="109">
        <f>G643</f>
        <v>22960</v>
      </c>
      <c r="G643" s="110">
        <f>G645+G655+G661+G664+G670+G676+G682</f>
        <v>22960</v>
      </c>
      <c r="H643" s="111"/>
    </row>
    <row r="644" spans="1:8" ht="11.25" customHeight="1">
      <c r="A644" s="96"/>
      <c r="B644" s="88"/>
      <c r="C644" s="170"/>
      <c r="D644" s="171"/>
      <c r="E644" s="97" t="s">
        <v>602</v>
      </c>
      <c r="F644" s="443"/>
      <c r="G644" s="448"/>
      <c r="H644" s="453"/>
    </row>
    <row r="645" spans="1:8" ht="17.25">
      <c r="A645" s="98">
        <v>3010</v>
      </c>
      <c r="B645" s="112" t="s">
        <v>302</v>
      </c>
      <c r="C645" s="172">
        <v>1</v>
      </c>
      <c r="D645" s="173">
        <v>0</v>
      </c>
      <c r="E645" s="101" t="s">
        <v>64</v>
      </c>
      <c r="F645" s="445"/>
      <c r="G645" s="450"/>
      <c r="H645" s="455"/>
    </row>
    <row r="646" spans="1:8" s="12" customFormat="1" ht="10.5" customHeight="1">
      <c r="A646" s="98"/>
      <c r="B646" s="88"/>
      <c r="C646" s="172"/>
      <c r="D646" s="173"/>
      <c r="E646" s="97" t="s">
        <v>604</v>
      </c>
      <c r="F646" s="444"/>
      <c r="G646" s="449"/>
      <c r="H646" s="454"/>
    </row>
    <row r="647" spans="1:8" ht="17.25">
      <c r="A647" s="98">
        <v>3011</v>
      </c>
      <c r="B647" s="114" t="s">
        <v>302</v>
      </c>
      <c r="C647" s="174">
        <v>1</v>
      </c>
      <c r="D647" s="175">
        <v>1</v>
      </c>
      <c r="E647" s="97" t="s">
        <v>65</v>
      </c>
      <c r="F647" s="445"/>
      <c r="G647" s="450"/>
      <c r="H647" s="455"/>
    </row>
    <row r="648" spans="1:8" ht="27">
      <c r="A648" s="98"/>
      <c r="B648" s="103"/>
      <c r="C648" s="174"/>
      <c r="D648" s="175"/>
      <c r="E648" s="97" t="s">
        <v>620</v>
      </c>
      <c r="F648" s="445"/>
      <c r="G648" s="450"/>
      <c r="H648" s="455"/>
    </row>
    <row r="649" spans="1:8" ht="17.25">
      <c r="A649" s="98"/>
      <c r="B649" s="103"/>
      <c r="C649" s="174"/>
      <c r="D649" s="175"/>
      <c r="E649" s="97" t="s">
        <v>224</v>
      </c>
      <c r="F649" s="445"/>
      <c r="G649" s="450"/>
      <c r="H649" s="455"/>
    </row>
    <row r="650" spans="1:8" ht="17.25">
      <c r="A650" s="98"/>
      <c r="B650" s="103"/>
      <c r="C650" s="174"/>
      <c r="D650" s="175"/>
      <c r="E650" s="97" t="s">
        <v>224</v>
      </c>
      <c r="F650" s="445"/>
      <c r="G650" s="450"/>
      <c r="H650" s="455"/>
    </row>
    <row r="651" spans="1:8" ht="17.25">
      <c r="A651" s="98">
        <v>3012</v>
      </c>
      <c r="B651" s="114" t="s">
        <v>302</v>
      </c>
      <c r="C651" s="174">
        <v>1</v>
      </c>
      <c r="D651" s="175">
        <v>2</v>
      </c>
      <c r="E651" s="97" t="s">
        <v>66</v>
      </c>
      <c r="F651" s="445"/>
      <c r="G651" s="450"/>
      <c r="H651" s="455"/>
    </row>
    <row r="652" spans="1:8" ht="27">
      <c r="A652" s="98"/>
      <c r="B652" s="103"/>
      <c r="C652" s="174"/>
      <c r="D652" s="175"/>
      <c r="E652" s="97" t="s">
        <v>620</v>
      </c>
      <c r="F652" s="445"/>
      <c r="G652" s="450"/>
      <c r="H652" s="455"/>
    </row>
    <row r="653" spans="1:8" ht="17.25">
      <c r="A653" s="98"/>
      <c r="B653" s="103"/>
      <c r="C653" s="174"/>
      <c r="D653" s="175"/>
      <c r="E653" s="97" t="s">
        <v>224</v>
      </c>
      <c r="F653" s="445"/>
      <c r="G653" s="450"/>
      <c r="H653" s="455"/>
    </row>
    <row r="654" spans="1:8" ht="17.25">
      <c r="A654" s="98"/>
      <c r="B654" s="103"/>
      <c r="C654" s="174"/>
      <c r="D654" s="175"/>
      <c r="E654" s="97" t="s">
        <v>224</v>
      </c>
      <c r="F654" s="445"/>
      <c r="G654" s="450"/>
      <c r="H654" s="455"/>
    </row>
    <row r="655" spans="1:8" ht="17.25">
      <c r="A655" s="98">
        <v>3020</v>
      </c>
      <c r="B655" s="112" t="s">
        <v>302</v>
      </c>
      <c r="C655" s="172">
        <v>2</v>
      </c>
      <c r="D655" s="173">
        <v>0</v>
      </c>
      <c r="E655" s="101" t="s">
        <v>67</v>
      </c>
      <c r="F655" s="445"/>
      <c r="G655" s="450"/>
      <c r="H655" s="455"/>
    </row>
    <row r="656" spans="1:8" s="12" customFormat="1" ht="10.5" customHeight="1">
      <c r="A656" s="98"/>
      <c r="B656" s="88"/>
      <c r="C656" s="172"/>
      <c r="D656" s="173"/>
      <c r="E656" s="97" t="s">
        <v>604</v>
      </c>
      <c r="F656" s="444"/>
      <c r="G656" s="449"/>
      <c r="H656" s="454"/>
    </row>
    <row r="657" spans="1:8" ht="17.25">
      <c r="A657" s="98">
        <v>3021</v>
      </c>
      <c r="B657" s="114" t="s">
        <v>302</v>
      </c>
      <c r="C657" s="174">
        <v>2</v>
      </c>
      <c r="D657" s="175">
        <v>1</v>
      </c>
      <c r="E657" s="97" t="s">
        <v>67</v>
      </c>
      <c r="F657" s="445"/>
      <c r="G657" s="450"/>
      <c r="H657" s="455"/>
    </row>
    <row r="658" spans="1:8" ht="27">
      <c r="A658" s="98"/>
      <c r="B658" s="103"/>
      <c r="C658" s="174"/>
      <c r="D658" s="175"/>
      <c r="E658" s="97" t="s">
        <v>620</v>
      </c>
      <c r="F658" s="445"/>
      <c r="G658" s="450"/>
      <c r="H658" s="455"/>
    </row>
    <row r="659" spans="1:8" ht="17.25">
      <c r="A659" s="98"/>
      <c r="B659" s="103"/>
      <c r="C659" s="174"/>
      <c r="D659" s="175"/>
      <c r="E659" s="97" t="s">
        <v>224</v>
      </c>
      <c r="F659" s="445"/>
      <c r="G659" s="450"/>
      <c r="H659" s="455"/>
    </row>
    <row r="660" spans="1:8" ht="17.25">
      <c r="A660" s="98"/>
      <c r="B660" s="103"/>
      <c r="C660" s="174"/>
      <c r="D660" s="175"/>
      <c r="E660" s="97" t="s">
        <v>224</v>
      </c>
      <c r="F660" s="445"/>
      <c r="G660" s="450"/>
      <c r="H660" s="455"/>
    </row>
    <row r="661" spans="1:8" ht="17.25">
      <c r="A661" s="98">
        <v>3030</v>
      </c>
      <c r="B661" s="112" t="s">
        <v>302</v>
      </c>
      <c r="C661" s="172">
        <v>3</v>
      </c>
      <c r="D661" s="173">
        <v>0</v>
      </c>
      <c r="E661" s="101" t="s">
        <v>68</v>
      </c>
      <c r="F661" s="445"/>
      <c r="G661" s="450"/>
      <c r="H661" s="455"/>
    </row>
    <row r="662" spans="1:8" s="12" customFormat="1" ht="10.5" customHeight="1">
      <c r="A662" s="98"/>
      <c r="B662" s="88"/>
      <c r="C662" s="172"/>
      <c r="D662" s="173"/>
      <c r="E662" s="97" t="s">
        <v>604</v>
      </c>
      <c r="F662" s="444"/>
      <c r="G662" s="449"/>
      <c r="H662" s="454"/>
    </row>
    <row r="663" spans="1:8" s="12" customFormat="1" ht="10.5" customHeight="1">
      <c r="A663" s="98">
        <v>3031</v>
      </c>
      <c r="B663" s="114" t="s">
        <v>302</v>
      </c>
      <c r="C663" s="174">
        <v>3</v>
      </c>
      <c r="D663" s="175">
        <v>1</v>
      </c>
      <c r="E663" s="97" t="s">
        <v>68</v>
      </c>
      <c r="F663" s="444"/>
      <c r="G663" s="449"/>
      <c r="H663" s="454"/>
    </row>
    <row r="664" spans="1:8" ht="17.25">
      <c r="A664" s="98">
        <v>3040</v>
      </c>
      <c r="B664" s="112" t="s">
        <v>302</v>
      </c>
      <c r="C664" s="172">
        <v>4</v>
      </c>
      <c r="D664" s="173">
        <v>0</v>
      </c>
      <c r="E664" s="101" t="s">
        <v>69</v>
      </c>
      <c r="F664" s="445">
        <f>G664</f>
        <v>8000</v>
      </c>
      <c r="G664" s="450">
        <f>G666</f>
        <v>8000</v>
      </c>
      <c r="H664" s="455"/>
    </row>
    <row r="665" spans="1:8" s="12" customFormat="1" ht="10.5" customHeight="1">
      <c r="A665" s="98"/>
      <c r="B665" s="88"/>
      <c r="C665" s="172"/>
      <c r="D665" s="173"/>
      <c r="E665" s="97" t="s">
        <v>604</v>
      </c>
      <c r="F665" s="444"/>
      <c r="G665" s="449"/>
      <c r="H665" s="454"/>
    </row>
    <row r="666" spans="1:8" ht="17.25">
      <c r="A666" s="98">
        <v>3041</v>
      </c>
      <c r="B666" s="114" t="s">
        <v>302</v>
      </c>
      <c r="C666" s="174">
        <v>4</v>
      </c>
      <c r="D666" s="175">
        <v>1</v>
      </c>
      <c r="E666" s="97" t="s">
        <v>69</v>
      </c>
      <c r="F666" s="445">
        <f>G666</f>
        <v>8000</v>
      </c>
      <c r="G666" s="450">
        <f>G668</f>
        <v>8000</v>
      </c>
      <c r="H666" s="455"/>
    </row>
    <row r="667" spans="1:8" ht="27">
      <c r="A667" s="98"/>
      <c r="B667" s="103"/>
      <c r="C667" s="174"/>
      <c r="D667" s="175"/>
      <c r="E667" s="97" t="s">
        <v>620</v>
      </c>
      <c r="F667" s="445"/>
      <c r="G667" s="450"/>
      <c r="H667" s="455"/>
    </row>
    <row r="668" spans="1:8" ht="17.25">
      <c r="A668" s="98"/>
      <c r="B668" s="103"/>
      <c r="C668" s="174"/>
      <c r="D668" s="175"/>
      <c r="E668" s="435" t="s">
        <v>183</v>
      </c>
      <c r="F668" s="445">
        <f>G668</f>
        <v>8000</v>
      </c>
      <c r="G668" s="450">
        <f>5000+3000</f>
        <v>8000</v>
      </c>
      <c r="H668" s="455"/>
    </row>
    <row r="669" spans="1:8" ht="17.25">
      <c r="A669" s="98"/>
      <c r="B669" s="103"/>
      <c r="C669" s="174"/>
      <c r="D669" s="175"/>
      <c r="E669" s="97" t="s">
        <v>224</v>
      </c>
      <c r="F669" s="445"/>
      <c r="G669" s="450"/>
      <c r="H669" s="455"/>
    </row>
    <row r="670" spans="1:8" ht="17.25">
      <c r="A670" s="98">
        <v>3050</v>
      </c>
      <c r="B670" s="112" t="s">
        <v>302</v>
      </c>
      <c r="C670" s="172">
        <v>5</v>
      </c>
      <c r="D670" s="173">
        <v>0</v>
      </c>
      <c r="E670" s="101" t="s">
        <v>70</v>
      </c>
      <c r="F670" s="445"/>
      <c r="G670" s="450"/>
      <c r="H670" s="455"/>
    </row>
    <row r="671" spans="1:8" s="12" customFormat="1" ht="10.5" customHeight="1">
      <c r="A671" s="98"/>
      <c r="B671" s="88"/>
      <c r="C671" s="172"/>
      <c r="D671" s="173"/>
      <c r="E671" s="97" t="s">
        <v>604</v>
      </c>
      <c r="F671" s="444"/>
      <c r="G671" s="449"/>
      <c r="H671" s="454"/>
    </row>
    <row r="672" spans="1:8" ht="17.25">
      <c r="A672" s="98">
        <v>3051</v>
      </c>
      <c r="B672" s="114" t="s">
        <v>302</v>
      </c>
      <c r="C672" s="174">
        <v>5</v>
      </c>
      <c r="D672" s="175">
        <v>1</v>
      </c>
      <c r="E672" s="97" t="s">
        <v>70</v>
      </c>
      <c r="F672" s="445"/>
      <c r="G672" s="450"/>
      <c r="H672" s="455"/>
    </row>
    <row r="673" spans="1:8" ht="27">
      <c r="A673" s="98"/>
      <c r="B673" s="103"/>
      <c r="C673" s="174"/>
      <c r="D673" s="175"/>
      <c r="E673" s="97" t="s">
        <v>620</v>
      </c>
      <c r="F673" s="445"/>
      <c r="G673" s="450"/>
      <c r="H673" s="455"/>
    </row>
    <row r="674" spans="1:8" ht="17.25">
      <c r="A674" s="98"/>
      <c r="B674" s="103"/>
      <c r="C674" s="174"/>
      <c r="D674" s="175"/>
      <c r="E674" s="97" t="s">
        <v>224</v>
      </c>
      <c r="F674" s="445"/>
      <c r="G674" s="450"/>
      <c r="H674" s="455"/>
    </row>
    <row r="675" spans="1:8" ht="17.25">
      <c r="A675" s="98"/>
      <c r="B675" s="103"/>
      <c r="C675" s="174"/>
      <c r="D675" s="175"/>
      <c r="E675" s="97" t="s">
        <v>224</v>
      </c>
      <c r="F675" s="445"/>
      <c r="G675" s="450"/>
      <c r="H675" s="455"/>
    </row>
    <row r="676" spans="1:8" ht="17.25">
      <c r="A676" s="98">
        <v>3060</v>
      </c>
      <c r="B676" s="112" t="s">
        <v>302</v>
      </c>
      <c r="C676" s="172">
        <v>6</v>
      </c>
      <c r="D676" s="173">
        <v>0</v>
      </c>
      <c r="E676" s="101" t="s">
        <v>71</v>
      </c>
      <c r="F676" s="445"/>
      <c r="G676" s="450"/>
      <c r="H676" s="455"/>
    </row>
    <row r="677" spans="1:8" s="12" customFormat="1" ht="10.5" customHeight="1">
      <c r="A677" s="98"/>
      <c r="B677" s="88"/>
      <c r="C677" s="172"/>
      <c r="D677" s="173"/>
      <c r="E677" s="97" t="s">
        <v>604</v>
      </c>
      <c r="F677" s="444"/>
      <c r="G677" s="449"/>
      <c r="H677" s="454"/>
    </row>
    <row r="678" spans="1:8" ht="17.25">
      <c r="A678" s="98">
        <v>3061</v>
      </c>
      <c r="B678" s="114" t="s">
        <v>302</v>
      </c>
      <c r="C678" s="174">
        <v>6</v>
      </c>
      <c r="D678" s="175">
        <v>1</v>
      </c>
      <c r="E678" s="97" t="s">
        <v>71</v>
      </c>
      <c r="F678" s="445"/>
      <c r="G678" s="450"/>
      <c r="H678" s="455"/>
    </row>
    <row r="679" spans="1:8" ht="27">
      <c r="A679" s="98"/>
      <c r="B679" s="103"/>
      <c r="C679" s="174"/>
      <c r="D679" s="175"/>
      <c r="E679" s="97" t="s">
        <v>620</v>
      </c>
      <c r="F679" s="445"/>
      <c r="G679" s="450"/>
      <c r="H679" s="455"/>
    </row>
    <row r="680" spans="1:8" ht="17.25">
      <c r="A680" s="98"/>
      <c r="B680" s="103"/>
      <c r="C680" s="174"/>
      <c r="D680" s="175"/>
      <c r="E680" s="97" t="s">
        <v>224</v>
      </c>
      <c r="F680" s="445"/>
      <c r="G680" s="450"/>
      <c r="H680" s="455"/>
    </row>
    <row r="681" spans="1:8" ht="17.25">
      <c r="A681" s="98"/>
      <c r="B681" s="103"/>
      <c r="C681" s="174"/>
      <c r="D681" s="175"/>
      <c r="E681" s="97" t="s">
        <v>224</v>
      </c>
      <c r="F681" s="445"/>
      <c r="G681" s="450"/>
      <c r="H681" s="455"/>
    </row>
    <row r="682" spans="1:8" ht="27">
      <c r="A682" s="98">
        <v>3070</v>
      </c>
      <c r="B682" s="112" t="s">
        <v>302</v>
      </c>
      <c r="C682" s="172">
        <v>7</v>
      </c>
      <c r="D682" s="173">
        <v>0</v>
      </c>
      <c r="E682" s="101" t="s">
        <v>72</v>
      </c>
      <c r="F682" s="445">
        <f>G682</f>
        <v>14960</v>
      </c>
      <c r="G682" s="450">
        <f>G684</f>
        <v>14960</v>
      </c>
      <c r="H682" s="455"/>
    </row>
    <row r="683" spans="1:8" s="12" customFormat="1" ht="10.5" customHeight="1">
      <c r="A683" s="98"/>
      <c r="B683" s="88"/>
      <c r="C683" s="172"/>
      <c r="D683" s="173"/>
      <c r="E683" s="97" t="s">
        <v>604</v>
      </c>
      <c r="F683" s="444"/>
      <c r="G683" s="449"/>
      <c r="H683" s="454"/>
    </row>
    <row r="684" spans="1:8" ht="27">
      <c r="A684" s="98">
        <v>3071</v>
      </c>
      <c r="B684" s="114" t="s">
        <v>302</v>
      </c>
      <c r="C684" s="174">
        <v>7</v>
      </c>
      <c r="D684" s="175">
        <v>1</v>
      </c>
      <c r="E684" s="97" t="s">
        <v>72</v>
      </c>
      <c r="F684" s="445">
        <f>G684</f>
        <v>14960</v>
      </c>
      <c r="G684" s="450">
        <f>G686+G687+G690+G688+G689</f>
        <v>14960</v>
      </c>
      <c r="H684" s="455"/>
    </row>
    <row r="685" spans="1:8" ht="27">
      <c r="A685" s="98"/>
      <c r="B685" s="103"/>
      <c r="C685" s="174"/>
      <c r="D685" s="175"/>
      <c r="E685" s="97" t="s">
        <v>620</v>
      </c>
      <c r="F685" s="445"/>
      <c r="G685" s="450"/>
      <c r="H685" s="455"/>
    </row>
    <row r="686" spans="1:8" ht="17.25">
      <c r="A686" s="98"/>
      <c r="B686" s="103"/>
      <c r="C686" s="174"/>
      <c r="D686" s="175"/>
      <c r="E686" s="412" t="s">
        <v>754</v>
      </c>
      <c r="F686" s="445">
        <f>G686</f>
        <v>3480</v>
      </c>
      <c r="G686" s="450">
        <v>3480</v>
      </c>
      <c r="H686" s="455"/>
    </row>
    <row r="687" spans="1:8" ht="17.25">
      <c r="A687" s="98"/>
      <c r="B687" s="103"/>
      <c r="C687" s="174"/>
      <c r="D687" s="175"/>
      <c r="E687" s="435" t="s">
        <v>183</v>
      </c>
      <c r="F687" s="445">
        <f>G687</f>
        <v>5480</v>
      </c>
      <c r="G687" s="450">
        <v>5480</v>
      </c>
      <c r="H687" s="455"/>
    </row>
    <row r="688" spans="1:8" ht="17.25">
      <c r="A688" s="98"/>
      <c r="B688" s="103"/>
      <c r="C688" s="174"/>
      <c r="D688" s="175"/>
      <c r="E688" s="435" t="s">
        <v>521</v>
      </c>
      <c r="F688" s="445">
        <f>G688</f>
        <v>2490</v>
      </c>
      <c r="G688" s="450">
        <f>1230+1260</f>
        <v>2490</v>
      </c>
      <c r="H688" s="455"/>
    </row>
    <row r="689" spans="1:8" ht="17.25">
      <c r="A689" s="98"/>
      <c r="B689" s="103"/>
      <c r="C689" s="174"/>
      <c r="D689" s="175"/>
      <c r="E689" s="435" t="s">
        <v>137</v>
      </c>
      <c r="F689" s="445">
        <f>G689</f>
        <v>510</v>
      </c>
      <c r="G689" s="450">
        <f>270+240</f>
        <v>510</v>
      </c>
      <c r="H689" s="455"/>
    </row>
    <row r="690" spans="1:8" ht="17.25">
      <c r="A690" s="98"/>
      <c r="B690" s="103"/>
      <c r="C690" s="174"/>
      <c r="D690" s="175"/>
      <c r="E690" s="435" t="s">
        <v>141</v>
      </c>
      <c r="F690" s="445">
        <f>G690</f>
        <v>3000</v>
      </c>
      <c r="G690" s="450">
        <f>1500+1500</f>
        <v>3000</v>
      </c>
      <c r="H690" s="455"/>
    </row>
    <row r="691" spans="1:8" ht="27">
      <c r="A691" s="98">
        <v>3080</v>
      </c>
      <c r="B691" s="112" t="s">
        <v>302</v>
      </c>
      <c r="C691" s="172">
        <v>8</v>
      </c>
      <c r="D691" s="173">
        <v>0</v>
      </c>
      <c r="E691" s="101" t="s">
        <v>73</v>
      </c>
      <c r="F691" s="445"/>
      <c r="G691" s="450"/>
      <c r="H691" s="455"/>
    </row>
    <row r="692" spans="1:8" s="12" customFormat="1" ht="10.5" customHeight="1">
      <c r="A692" s="98"/>
      <c r="B692" s="88"/>
      <c r="C692" s="172"/>
      <c r="D692" s="173"/>
      <c r="E692" s="97" t="s">
        <v>604</v>
      </c>
      <c r="F692" s="444"/>
      <c r="G692" s="449"/>
      <c r="H692" s="454"/>
    </row>
    <row r="693" spans="1:8" ht="27">
      <c r="A693" s="98">
        <v>3081</v>
      </c>
      <c r="B693" s="114" t="s">
        <v>302</v>
      </c>
      <c r="C693" s="174">
        <v>8</v>
      </c>
      <c r="D693" s="175">
        <v>1</v>
      </c>
      <c r="E693" s="97" t="s">
        <v>73</v>
      </c>
      <c r="F693" s="445"/>
      <c r="G693" s="450"/>
      <c r="H693" s="455"/>
    </row>
    <row r="694" spans="1:8" s="12" customFormat="1" ht="10.5" customHeight="1">
      <c r="A694" s="98"/>
      <c r="B694" s="88"/>
      <c r="C694" s="172"/>
      <c r="D694" s="173"/>
      <c r="E694" s="97" t="s">
        <v>604</v>
      </c>
      <c r="F694" s="444"/>
      <c r="G694" s="449"/>
      <c r="H694" s="454"/>
    </row>
    <row r="695" spans="1:8" ht="27">
      <c r="A695" s="98">
        <v>3090</v>
      </c>
      <c r="B695" s="112" t="s">
        <v>302</v>
      </c>
      <c r="C695" s="176">
        <v>9</v>
      </c>
      <c r="D695" s="173">
        <v>0</v>
      </c>
      <c r="E695" s="101" t="s">
        <v>74</v>
      </c>
      <c r="F695" s="445"/>
      <c r="G695" s="450"/>
      <c r="H695" s="455"/>
    </row>
    <row r="696" spans="1:8" s="12" customFormat="1" ht="17.25">
      <c r="A696" s="98"/>
      <c r="B696" s="88"/>
      <c r="C696" s="172"/>
      <c r="D696" s="173"/>
      <c r="E696" s="97" t="s">
        <v>604</v>
      </c>
      <c r="F696" s="444"/>
      <c r="G696" s="449"/>
      <c r="H696" s="454"/>
    </row>
    <row r="697" spans="1:8" ht="17.25" customHeight="1">
      <c r="A697" s="118">
        <v>3091</v>
      </c>
      <c r="B697" s="114" t="s">
        <v>302</v>
      </c>
      <c r="C697" s="177">
        <v>9</v>
      </c>
      <c r="D697" s="178">
        <v>1</v>
      </c>
      <c r="E697" s="121" t="s">
        <v>74</v>
      </c>
      <c r="F697" s="446"/>
      <c r="G697" s="451"/>
      <c r="H697" s="456"/>
    </row>
    <row r="698" spans="1:8" ht="27">
      <c r="A698" s="98"/>
      <c r="B698" s="103"/>
      <c r="C698" s="174"/>
      <c r="D698" s="175"/>
      <c r="E698" s="97" t="s">
        <v>620</v>
      </c>
      <c r="F698" s="445"/>
      <c r="G698" s="450"/>
      <c r="H698" s="455"/>
    </row>
    <row r="699" spans="1:8" ht="17.25">
      <c r="A699" s="98"/>
      <c r="B699" s="103"/>
      <c r="C699" s="174"/>
      <c r="D699" s="175"/>
      <c r="E699" s="97" t="s">
        <v>224</v>
      </c>
      <c r="F699" s="445"/>
      <c r="G699" s="450"/>
      <c r="H699" s="455"/>
    </row>
    <row r="700" spans="1:8" ht="17.25">
      <c r="A700" s="98"/>
      <c r="B700" s="103"/>
      <c r="C700" s="174"/>
      <c r="D700" s="175"/>
      <c r="E700" s="97" t="s">
        <v>224</v>
      </c>
      <c r="F700" s="445"/>
      <c r="G700" s="450"/>
      <c r="H700" s="455"/>
    </row>
    <row r="701" spans="1:8" ht="30" customHeight="1">
      <c r="A701" s="118">
        <v>3092</v>
      </c>
      <c r="B701" s="114" t="s">
        <v>302</v>
      </c>
      <c r="C701" s="177">
        <v>9</v>
      </c>
      <c r="D701" s="178">
        <v>2</v>
      </c>
      <c r="E701" s="121" t="s">
        <v>75</v>
      </c>
      <c r="F701" s="446"/>
      <c r="G701" s="451"/>
      <c r="H701" s="456"/>
    </row>
    <row r="702" spans="1:8" ht="27">
      <c r="A702" s="98"/>
      <c r="B702" s="103"/>
      <c r="C702" s="174"/>
      <c r="D702" s="175"/>
      <c r="E702" s="97" t="s">
        <v>620</v>
      </c>
      <c r="F702" s="445"/>
      <c r="G702" s="450"/>
      <c r="H702" s="455"/>
    </row>
    <row r="703" spans="1:8" ht="17.25">
      <c r="A703" s="98"/>
      <c r="B703" s="103"/>
      <c r="C703" s="174"/>
      <c r="D703" s="175"/>
      <c r="E703" s="97" t="s">
        <v>224</v>
      </c>
      <c r="F703" s="445"/>
      <c r="G703" s="450"/>
      <c r="H703" s="455"/>
    </row>
    <row r="704" spans="1:8" ht="17.25">
      <c r="A704" s="98"/>
      <c r="B704" s="103"/>
      <c r="C704" s="174"/>
      <c r="D704" s="175"/>
      <c r="E704" s="97" t="s">
        <v>224</v>
      </c>
      <c r="F704" s="445"/>
      <c r="G704" s="450"/>
      <c r="H704" s="455"/>
    </row>
    <row r="705" spans="1:8" s="58" customFormat="1" ht="32.25" customHeight="1">
      <c r="A705" s="122">
        <v>3100</v>
      </c>
      <c r="B705" s="99" t="s">
        <v>303</v>
      </c>
      <c r="C705" s="99" t="s">
        <v>220</v>
      </c>
      <c r="D705" s="100" t="s">
        <v>220</v>
      </c>
      <c r="E705" s="123" t="s">
        <v>234</v>
      </c>
      <c r="F705" s="109">
        <f>G705+H705</f>
        <v>25478.199999999997</v>
      </c>
      <c r="G705" s="110">
        <f>G707</f>
        <v>25478.199999999997</v>
      </c>
      <c r="H705" s="111">
        <f>H707</f>
        <v>0</v>
      </c>
    </row>
    <row r="706" spans="1:8" ht="17.25">
      <c r="A706" s="118"/>
      <c r="B706" s="88"/>
      <c r="C706" s="170"/>
      <c r="D706" s="171"/>
      <c r="E706" s="97" t="s">
        <v>602</v>
      </c>
      <c r="F706" s="443"/>
      <c r="G706" s="448"/>
      <c r="H706" s="453"/>
    </row>
    <row r="707" spans="1:8" ht="17.25">
      <c r="A707" s="118">
        <v>3110</v>
      </c>
      <c r="B707" s="124" t="s">
        <v>303</v>
      </c>
      <c r="C707" s="124" t="s">
        <v>221</v>
      </c>
      <c r="D707" s="125" t="s">
        <v>220</v>
      </c>
      <c r="E707" s="116" t="s">
        <v>76</v>
      </c>
      <c r="F707" s="445">
        <f>G707+H707</f>
        <v>25478.199999999997</v>
      </c>
      <c r="G707" s="450">
        <f>G709</f>
        <v>25478.199999999997</v>
      </c>
      <c r="H707" s="455">
        <f>H709</f>
        <v>0</v>
      </c>
    </row>
    <row r="708" spans="1:8" s="12" customFormat="1" ht="17.25">
      <c r="A708" s="118"/>
      <c r="B708" s="88"/>
      <c r="C708" s="172"/>
      <c r="D708" s="173"/>
      <c r="E708" s="97" t="s">
        <v>604</v>
      </c>
      <c r="F708" s="444"/>
      <c r="G708" s="449"/>
      <c r="H708" s="454"/>
    </row>
    <row r="709" spans="1:8" ht="18" thickBot="1">
      <c r="A709" s="126">
        <v>3112</v>
      </c>
      <c r="B709" s="127" t="s">
        <v>303</v>
      </c>
      <c r="C709" s="127" t="s">
        <v>221</v>
      </c>
      <c r="D709" s="128" t="s">
        <v>222</v>
      </c>
      <c r="E709" s="129" t="s">
        <v>77</v>
      </c>
      <c r="F709" s="447">
        <f>G709+H709</f>
        <v>25478.199999999997</v>
      </c>
      <c r="G709" s="452">
        <f>G711</f>
        <v>25478.199999999997</v>
      </c>
      <c r="H709" s="457">
        <f>H711</f>
        <v>0</v>
      </c>
    </row>
    <row r="710" spans="1:8" ht="27">
      <c r="A710" s="98"/>
      <c r="B710" s="103"/>
      <c r="C710" s="174"/>
      <c r="D710" s="175"/>
      <c r="E710" s="97" t="s">
        <v>620</v>
      </c>
      <c r="F710" s="445"/>
      <c r="G710" s="450"/>
      <c r="H710" s="455"/>
    </row>
    <row r="711" spans="1:8" ht="17.25">
      <c r="A711" s="98"/>
      <c r="B711" s="103"/>
      <c r="C711" s="174"/>
      <c r="D711" s="175"/>
      <c r="E711" s="435" t="s">
        <v>200</v>
      </c>
      <c r="F711" s="445">
        <f>G711+H711</f>
        <v>25478.199999999997</v>
      </c>
      <c r="G711" s="450">
        <f>46700-7422.8-3680-175-1500-1500-6944</f>
        <v>25478.199999999997</v>
      </c>
      <c r="H711" s="455"/>
    </row>
    <row r="712" spans="1:8" ht="18" thickBot="1">
      <c r="A712" s="98"/>
      <c r="B712" s="103"/>
      <c r="C712" s="174"/>
      <c r="D712" s="175"/>
      <c r="E712" s="438" t="s">
        <v>224</v>
      </c>
      <c r="F712" s="445"/>
      <c r="G712" s="450"/>
      <c r="H712" s="455"/>
    </row>
    <row r="713" spans="2:4" ht="15">
      <c r="B713" s="37"/>
      <c r="C713" s="38"/>
      <c r="D713" s="39"/>
    </row>
    <row r="714" spans="2:4" ht="15">
      <c r="B714" s="40"/>
      <c r="C714" s="38"/>
      <c r="D714" s="39"/>
    </row>
    <row r="715" spans="2:5" ht="15">
      <c r="B715" s="40"/>
      <c r="C715" s="38"/>
      <c r="D715" s="39"/>
      <c r="E715" s="9"/>
    </row>
    <row r="716" spans="2:4" ht="15">
      <c r="B716" s="40"/>
      <c r="C716" s="41"/>
      <c r="D716" s="42"/>
    </row>
  </sheetData>
  <sheetProtection/>
  <mergeCells count="10">
    <mergeCell ref="A1:H1"/>
    <mergeCell ref="A3:H3"/>
    <mergeCell ref="A6:A7"/>
    <mergeCell ref="E6:E7"/>
    <mergeCell ref="F6:F7"/>
    <mergeCell ref="B6:B7"/>
    <mergeCell ref="C6:C7"/>
    <mergeCell ref="D6:D7"/>
    <mergeCell ref="G6:H6"/>
    <mergeCell ref="F2:H2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2020-01-20T17:45:12Z</cp:lastPrinted>
  <dcterms:created xsi:type="dcterms:W3CDTF">1996-10-14T23:33:28Z</dcterms:created>
  <dcterms:modified xsi:type="dcterms:W3CDTF">2020-10-20T10:14:33Z</dcterms:modified>
  <cp:category/>
  <cp:version/>
  <cp:contentType/>
  <cp:contentStatus/>
</cp:coreProperties>
</file>